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roteja\Documents\upravno vijeće\2024. Upravno vijeće\23. sjednica UV 30_06_2026\"/>
    </mc:Choice>
  </mc:AlternateContent>
  <bookViews>
    <workbookView xWindow="0" yWindow="0" windowWidth="28680" windowHeight="12240" firstSheet="2" activeTab="6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 prema izvorima" sheetId="14" r:id="rId5"/>
    <sheet name="Račun financiranja " sheetId="9" r:id="rId6"/>
    <sheet name="Posebni dio izvjestaj po progra" sheetId="1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3" l="1"/>
  <c r="H108" i="10" l="1"/>
  <c r="H107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66" i="10"/>
  <c r="H65" i="10"/>
  <c r="H64" i="10"/>
  <c r="H63" i="10"/>
  <c r="H62" i="10"/>
  <c r="H61" i="10"/>
  <c r="H60" i="10"/>
  <c r="H59" i="10"/>
  <c r="H58" i="10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G7" i="11"/>
  <c r="G6" i="11"/>
  <c r="G5" i="11"/>
  <c r="F7" i="11"/>
  <c r="F6" i="11"/>
  <c r="F5" i="11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K33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J33" i="3"/>
  <c r="J32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G97" i="10" l="1"/>
  <c r="G104" i="10"/>
  <c r="G30" i="10"/>
  <c r="G36" i="8"/>
  <c r="G35" i="8" s="1"/>
  <c r="G33" i="8"/>
  <c r="G26" i="8"/>
  <c r="G22" i="8"/>
  <c r="G15" i="8"/>
  <c r="G13" i="8"/>
  <c r="G11" i="8"/>
  <c r="G7" i="8"/>
  <c r="G9" i="8"/>
  <c r="I12" i="3"/>
  <c r="I11" i="3" s="1"/>
  <c r="G81" i="10"/>
  <c r="G79" i="10"/>
  <c r="G54" i="10"/>
  <c r="F30" i="10"/>
  <c r="D36" i="8"/>
  <c r="D26" i="8"/>
  <c r="D22" i="8"/>
  <c r="D15" i="8"/>
  <c r="D13" i="8"/>
  <c r="F13" i="8" s="1"/>
  <c r="D9" i="8"/>
  <c r="F17" i="8"/>
  <c r="H91" i="3"/>
  <c r="H89" i="3"/>
  <c r="H85" i="3"/>
  <c r="H84" i="3"/>
  <c r="H83" i="3" s="1"/>
  <c r="H81" i="3"/>
  <c r="H79" i="3"/>
  <c r="H71" i="3"/>
  <c r="H69" i="3"/>
  <c r="H59" i="3"/>
  <c r="H53" i="3"/>
  <c r="H49" i="3"/>
  <c r="G42" i="3"/>
  <c r="G44" i="3"/>
  <c r="G46" i="3"/>
  <c r="H46" i="3"/>
  <c r="H44" i="3"/>
  <c r="H42" i="3"/>
  <c r="H41" i="3"/>
  <c r="H11" i="3"/>
  <c r="G11" i="3"/>
  <c r="G48" i="3"/>
  <c r="G78" i="3"/>
  <c r="G83" i="3"/>
  <c r="G84" i="3"/>
  <c r="G91" i="3"/>
  <c r="G89" i="3"/>
  <c r="G85" i="3"/>
  <c r="G79" i="3"/>
  <c r="G81" i="3"/>
  <c r="G71" i="3"/>
  <c r="G69" i="3"/>
  <c r="G59" i="3"/>
  <c r="G53" i="3"/>
  <c r="G49" i="3"/>
  <c r="G41" i="3"/>
  <c r="G40" i="3" s="1"/>
  <c r="G39" i="3" s="1"/>
  <c r="G27" i="3"/>
  <c r="H27" i="3"/>
  <c r="H22" i="3"/>
  <c r="H19" i="3"/>
  <c r="H13" i="3"/>
  <c r="H12" i="3"/>
  <c r="G13" i="3"/>
  <c r="G12" i="3" s="1"/>
  <c r="G28" i="3"/>
  <c r="G22" i="3"/>
  <c r="G25" i="3"/>
  <c r="G23" i="3"/>
  <c r="G19" i="3"/>
  <c r="G20" i="3"/>
  <c r="G16" i="3"/>
  <c r="C5" i="11"/>
  <c r="C6" i="11"/>
  <c r="C36" i="8"/>
  <c r="C35" i="8" s="1"/>
  <c r="C26" i="8"/>
  <c r="C22" i="8"/>
  <c r="C9" i="8"/>
  <c r="C13" i="8"/>
  <c r="C15" i="8"/>
  <c r="C17" i="8"/>
  <c r="F38" i="8"/>
  <c r="F37" i="8"/>
  <c r="E36" i="8"/>
  <c r="E35" i="8" s="1"/>
  <c r="D35" i="8"/>
  <c r="F34" i="8"/>
  <c r="E33" i="8"/>
  <c r="D33" i="8"/>
  <c r="C33" i="8"/>
  <c r="F30" i="8"/>
  <c r="F29" i="8"/>
  <c r="F28" i="8"/>
  <c r="F27" i="8"/>
  <c r="E26" i="8"/>
  <c r="F23" i="8"/>
  <c r="E22" i="8"/>
  <c r="F14" i="8"/>
  <c r="F12" i="8"/>
  <c r="E11" i="8"/>
  <c r="D11" i="8"/>
  <c r="C11" i="8"/>
  <c r="F8" i="8"/>
  <c r="E7" i="8"/>
  <c r="D7" i="8"/>
  <c r="C7" i="8"/>
  <c r="G21" i="8" l="1"/>
  <c r="G20" i="8" s="1"/>
  <c r="G6" i="8"/>
  <c r="D21" i="8"/>
  <c r="D20" i="8" s="1"/>
  <c r="D6" i="8"/>
  <c r="H78" i="3"/>
  <c r="H48" i="3"/>
  <c r="H40" i="3"/>
  <c r="H39" i="3" s="1"/>
  <c r="C6" i="8"/>
  <c r="F11" i="8"/>
  <c r="F26" i="8"/>
  <c r="C21" i="8"/>
  <c r="C20" i="8" s="1"/>
  <c r="E6" i="8"/>
  <c r="F35" i="8"/>
  <c r="F22" i="8"/>
  <c r="F7" i="8"/>
  <c r="E21" i="8"/>
  <c r="F33" i="8"/>
  <c r="F36" i="8"/>
  <c r="F6" i="8" l="1"/>
  <c r="E20" i="8"/>
  <c r="F21" i="8"/>
  <c r="F20" i="8" l="1"/>
  <c r="I53" i="3" l="1"/>
  <c r="K14" i="1"/>
  <c r="K13" i="1"/>
  <c r="K10" i="1"/>
  <c r="I16" i="3" l="1"/>
  <c r="I13" i="3" s="1"/>
  <c r="F79" i="10" l="1"/>
  <c r="F54" i="10"/>
  <c r="G50" i="10"/>
  <c r="F50" i="10"/>
  <c r="F97" i="10" l="1"/>
  <c r="G23" i="10" l="1"/>
  <c r="F23" i="10"/>
  <c r="H16" i="3" l="1"/>
  <c r="H14" i="3" l="1"/>
  <c r="I14" i="3"/>
  <c r="I25" i="3" l="1"/>
  <c r="D6" i="11"/>
  <c r="G106" i="10" l="1"/>
  <c r="F106" i="10"/>
  <c r="G46" i="10"/>
  <c r="F46" i="10"/>
  <c r="G15" i="10"/>
  <c r="G109" i="10"/>
  <c r="F109" i="10"/>
  <c r="G101" i="10"/>
  <c r="G95" i="10" s="1"/>
  <c r="F101" i="10"/>
  <c r="G93" i="10"/>
  <c r="F93" i="10"/>
  <c r="F91" i="10"/>
  <c r="G87" i="10"/>
  <c r="F87" i="10"/>
  <c r="G49" i="10"/>
  <c r="G9" i="10" s="1"/>
  <c r="F81" i="10"/>
  <c r="G42" i="10"/>
  <c r="F42" i="10"/>
  <c r="G26" i="10"/>
  <c r="G25" i="10" s="1"/>
  <c r="F26" i="10"/>
  <c r="F15" i="10"/>
  <c r="G11" i="10"/>
  <c r="F11" i="10"/>
  <c r="F95" i="10" l="1"/>
  <c r="F49" i="10"/>
  <c r="F45" i="10"/>
  <c r="F10" i="10"/>
  <c r="F25" i="10"/>
  <c r="G45" i="10"/>
  <c r="G10" i="10"/>
  <c r="F86" i="10"/>
  <c r="F104" i="10"/>
  <c r="G86" i="10"/>
  <c r="E6" i="11"/>
  <c r="D5" i="11"/>
  <c r="E5" i="11" l="1"/>
  <c r="F9" i="10"/>
  <c r="H9" i="10" l="1"/>
  <c r="I91" i="3" l="1"/>
  <c r="I89" i="3"/>
  <c r="I85" i="3"/>
  <c r="I81" i="3"/>
  <c r="I79" i="3"/>
  <c r="I71" i="3"/>
  <c r="I69" i="3"/>
  <c r="I59" i="3"/>
  <c r="I49" i="3"/>
  <c r="I46" i="3"/>
  <c r="I44" i="3"/>
  <c r="I42" i="3"/>
  <c r="I28" i="3"/>
  <c r="I27" i="3" s="1"/>
  <c r="H28" i="3"/>
  <c r="H25" i="3"/>
  <c r="I23" i="3"/>
  <c r="I22" i="3" s="1"/>
  <c r="H23" i="3"/>
  <c r="I20" i="3"/>
  <c r="I19" i="3" s="1"/>
  <c r="H20" i="3"/>
  <c r="I48" i="3" l="1"/>
  <c r="I78" i="3"/>
  <c r="I84" i="3"/>
  <c r="I41" i="3"/>
  <c r="K11" i="3" l="1"/>
  <c r="I40" i="3"/>
  <c r="I83" i="3"/>
  <c r="I39" i="3" l="1"/>
  <c r="J11" i="3"/>
  <c r="K39" i="3" l="1"/>
  <c r="J39" i="3"/>
  <c r="J14" i="1" l="1"/>
  <c r="J13" i="1"/>
  <c r="J10" i="1"/>
  <c r="I12" i="1"/>
  <c r="H12" i="1"/>
  <c r="K12" i="1" s="1"/>
  <c r="I9" i="1"/>
  <c r="H9" i="1"/>
  <c r="K9" i="1" l="1"/>
  <c r="I15" i="1"/>
  <c r="I24" i="1" s="1"/>
  <c r="H15" i="1"/>
  <c r="H24" i="1" s="1"/>
  <c r="J12" i="1"/>
  <c r="J9" i="1"/>
</calcChain>
</file>

<file path=xl/comments1.xml><?xml version="1.0" encoding="utf-8"?>
<comments xmlns="http://schemas.openxmlformats.org/spreadsheetml/2006/main">
  <authors>
    <author>Tajnistvo</author>
  </authors>
  <commentList>
    <comment ref="F81" authorId="0" shapeId="0">
      <text>
        <r>
          <rPr>
            <b/>
            <sz val="9"/>
            <color indexed="81"/>
            <rFont val="Segoe UI"/>
            <family val="2"/>
            <charset val="238"/>
          </rPr>
          <t>Tajnistvo:</t>
        </r>
        <r>
          <rPr>
            <sz val="9"/>
            <color indexed="81"/>
            <rFont val="Segoe UI"/>
            <family val="2"/>
            <charset val="238"/>
          </rPr>
          <t xml:space="preserve">
M(</t>
        </r>
      </text>
    </comment>
    <comment ref="G81" authorId="0" shapeId="0">
      <text>
        <r>
          <rPr>
            <b/>
            <sz val="9"/>
            <color indexed="81"/>
            <rFont val="Segoe UI"/>
            <family val="2"/>
            <charset val="238"/>
          </rPr>
          <t>Tajnistvo:</t>
        </r>
        <r>
          <rPr>
            <sz val="9"/>
            <color indexed="81"/>
            <rFont val="Segoe UI"/>
            <family val="2"/>
            <charset val="238"/>
          </rPr>
          <t xml:space="preserve">
M(</t>
        </r>
      </text>
    </comment>
  </commentList>
</comments>
</file>

<file path=xl/sharedStrings.xml><?xml version="1.0" encoding="utf-8"?>
<sst xmlns="http://schemas.openxmlformats.org/spreadsheetml/2006/main" count="389" uniqueCount="217">
  <si>
    <t>PRIHODI UKUPNO</t>
  </si>
  <si>
    <t>RASHODI UKUPNO</t>
  </si>
  <si>
    <t>Rashodi poslovanja</t>
  </si>
  <si>
    <t>Rashodi za zaposlene</t>
  </si>
  <si>
    <t>Rashodi za nabavu nefinancijske imovine</t>
  </si>
  <si>
    <t>BROJČANA OZNAKA I NAZIV</t>
  </si>
  <si>
    <t>II. POSEBNI DIO</t>
  </si>
  <si>
    <t>I. OPĆI DIO</t>
  </si>
  <si>
    <t>Materijalni rashodi</t>
  </si>
  <si>
    <t>INDEKS</t>
  </si>
  <si>
    <t xml:space="preserve">IZVJEŠTAJ O PRIHODIMA I RASHODIMA PREMA EKONOMSKOJ KLASIFIKACIJI 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</si>
  <si>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</si>
  <si>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</si>
  <si>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</si>
  <si>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Plaće (Bruto)</t>
  </si>
  <si>
    <t>Plaće za redovan rad</t>
  </si>
  <si>
    <t>Naknade troškova zaposlenima</t>
  </si>
  <si>
    <t>Službena putovanja</t>
  </si>
  <si>
    <t>UKUPNO RASHODI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</si>
  <si>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</si>
  <si>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</si>
  <si>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</si>
  <si>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</si>
  <si>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</si>
  <si>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</si>
  <si>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</si>
  <si>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</si>
  <si>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</si>
  <si>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</si>
  <si>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RAZLIKA - VIŠAK MANJAK</t>
  </si>
  <si>
    <t>SAŽETAK RAČUNA FINANCIRANJA</t>
  </si>
  <si>
    <t>PRENESENI VIŠAK/MANJAK IZ PRETHODNE GODINE</t>
  </si>
  <si>
    <t>PRIJENOS  VIŠKA/MANJKA U SLJEDEĆE RAZDOBLJE</t>
  </si>
  <si>
    <t>IZVJEŠTAJ PO PROGRAMSKOJ KLASIFIKACIJI</t>
  </si>
  <si>
    <t>SAŽETAK  RAČUNA PRIHODA I RASHODA I  RAČUNA FINANCIRANJA  može sadržavati i dodatne podatke.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</si>
  <si>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</si>
  <si>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</si>
  <si>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</si>
  <si>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</si>
  <si>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UKUPNO PRIHODI</t>
  </si>
  <si>
    <t>PRIHODI POSLOVANJA</t>
  </si>
  <si>
    <t>Pomoći od inozemnih vlada</t>
  </si>
  <si>
    <t>Pomoći proračunskim korinicima iz proračuna koji im nije nadležan</t>
  </si>
  <si>
    <t>Tekuće pomoći proračuunskim korisnicima iz proračuna koji im nije nadležan</t>
  </si>
  <si>
    <t>Kapitalne pomoći proračunskim korisnicima koji im nije nadležan</t>
  </si>
  <si>
    <t>Prihodi po posebnim propisima</t>
  </si>
  <si>
    <t>prihodi od pruženih usluga (najam)</t>
  </si>
  <si>
    <t>Donacije od pravnih i fizčkih osoba</t>
  </si>
  <si>
    <t>Prihodi iz nadležnog proračuna</t>
  </si>
  <si>
    <t>Prihodi iz nadležnog proračuna za financiranje redovne djelatnosti</t>
  </si>
  <si>
    <t>Prihodi iz nadležnog proračuna za financiranje rashoda za nabavu nefinancijske imovine</t>
  </si>
  <si>
    <t>Vlastiti izvori</t>
  </si>
  <si>
    <t>Rezultat poslovanja</t>
  </si>
  <si>
    <t>Preneseni višak poslovanja</t>
  </si>
  <si>
    <t xml:space="preserve"> RAČUN PRIHODA I RASHODA  GRADSKE KNJIŽNICE ZADAR</t>
  </si>
  <si>
    <t>Tekuće donacije</t>
  </si>
  <si>
    <t>A1038-01</t>
  </si>
  <si>
    <t>Ostali rashodi za zaposlene</t>
  </si>
  <si>
    <t>Doprinosi na plaću</t>
  </si>
  <si>
    <t>Doprinos za zdravstveno osiguranje</t>
  </si>
  <si>
    <t>A1038-02</t>
  </si>
  <si>
    <t>Stručno usavršavanje zaposlenika</t>
  </si>
  <si>
    <t>Rashodi za materijal i energiju</t>
  </si>
  <si>
    <t>Uredski materijal i ostali materijalni rashodi</t>
  </si>
  <si>
    <t>Energija</t>
  </si>
  <si>
    <t>Materijal i dijelovi za tekuće i invest.održavanje</t>
  </si>
  <si>
    <t>Sitan inventar i auto gume</t>
  </si>
  <si>
    <t>Službena i radna odjeća</t>
  </si>
  <si>
    <t>Usuge tefona, pošte i prijevoza</t>
  </si>
  <si>
    <t>Usluge tekućeg i investicijskog održavanja</t>
  </si>
  <si>
    <t>Usluge promidžbe i indormiranja</t>
  </si>
  <si>
    <t>Komunalne usluge</t>
  </si>
  <si>
    <t>Zakupnine i najamnine</t>
  </si>
  <si>
    <t>Zdravstvene usluge</t>
  </si>
  <si>
    <t>Intelektualne i osobne usluge</t>
  </si>
  <si>
    <t>Računalne usluge</t>
  </si>
  <si>
    <t>Ostale usluge</t>
  </si>
  <si>
    <t>Naknade troškova osobama izvan radnog odnos</t>
  </si>
  <si>
    <t>Ostali nespomenuti rashodi poslovanja</t>
  </si>
  <si>
    <t>Naknada za rad predstav,tijelai izvršnih tijela</t>
  </si>
  <si>
    <t>Premije osiguranja</t>
  </si>
  <si>
    <t>Reprezentacija</t>
  </si>
  <si>
    <t>Članarine i norme</t>
  </si>
  <si>
    <t>Pristojbe i naknade</t>
  </si>
  <si>
    <t>Financijski rashoi</t>
  </si>
  <si>
    <t>Kamate za primljene kredite i zajmove</t>
  </si>
  <si>
    <t>Ostali financijski rashodi</t>
  </si>
  <si>
    <t>Bankarske usluge i usluge platnog prometa</t>
  </si>
  <si>
    <t>A1038-03</t>
  </si>
  <si>
    <t>Rashodi za nabavu proizvedene dugotrajne imovine</t>
  </si>
  <si>
    <t>Postrojenja i oprema</t>
  </si>
  <si>
    <t>Uredska oprema i namještaj</t>
  </si>
  <si>
    <t>Komunikacijska oprema</t>
  </si>
  <si>
    <t>Oprema za održavanje i zaštitu</t>
  </si>
  <si>
    <t>Prijevozna sredstva</t>
  </si>
  <si>
    <t>Prijevozna sredstva u cestovnom prometu</t>
  </si>
  <si>
    <t>Knjige, umjetnička djela i ostale izlož. Vrijednosti</t>
  </si>
  <si>
    <t>NAZIV</t>
  </si>
  <si>
    <t>Financijski rashodi</t>
  </si>
  <si>
    <t>08 Rekreacija, kultura i religija</t>
  </si>
  <si>
    <t>082 Služba kulture</t>
  </si>
  <si>
    <t xml:space="preserve">                                                  IZVJEŠTAJ RAČUNA FINANCIRANJA PREMA EKONOMSKOJ KLASIFIKACIJI </t>
  </si>
  <si>
    <t xml:space="preserve">                                                                                 RAČUN FINANCIRANJA</t>
  </si>
  <si>
    <t>ŠIFRA</t>
  </si>
  <si>
    <t xml:space="preserve">PROGRAM 1038    </t>
  </si>
  <si>
    <t>GRADSKA KNJIŽNICA</t>
  </si>
  <si>
    <t>PRORAČUN GRADA ZADRA</t>
  </si>
  <si>
    <t>Aktivnost  A1038-01                 31</t>
  </si>
  <si>
    <t>Bruto plaće</t>
  </si>
  <si>
    <t>Ostali rashodi za zposlene</t>
  </si>
  <si>
    <t>Aktivnost A1038-02                  32</t>
  </si>
  <si>
    <t>Naknada za prijevoz</t>
  </si>
  <si>
    <t>Naknada članovima UV</t>
  </si>
  <si>
    <t>Aktivnost A1038-03                  42</t>
  </si>
  <si>
    <t>Knjige i oprema</t>
  </si>
  <si>
    <t>Knjižnična građa</t>
  </si>
  <si>
    <t>MINISTARSTVO KULTURE I MEDIJA RH</t>
  </si>
  <si>
    <t>Aktivnost  A1038-01                  31</t>
  </si>
  <si>
    <t>Aktivnost A1038-02                   32</t>
  </si>
  <si>
    <t>Naknada za službena putovanja</t>
  </si>
  <si>
    <t>Uredski i ostali materijal</t>
  </si>
  <si>
    <t>Materijal i dijelovi za tekuće održavanje</t>
  </si>
  <si>
    <t>Usluge telefona i pošte</t>
  </si>
  <si>
    <t xml:space="preserve">Intelektualne usluge </t>
  </si>
  <si>
    <t>VLASTITI PRIHODI</t>
  </si>
  <si>
    <t xml:space="preserve">Sitan inventar </t>
  </si>
  <si>
    <t>Usluge promidžbe i informiranja</t>
  </si>
  <si>
    <t>Naknade osobama izvan radnog odnosa</t>
  </si>
  <si>
    <t>Naknade članovima UV</t>
  </si>
  <si>
    <t>Premija osiguranja</t>
  </si>
  <si>
    <t>Usluge reprezentacije</t>
  </si>
  <si>
    <t>Članarine</t>
  </si>
  <si>
    <t xml:space="preserve">Ostali rashodi </t>
  </si>
  <si>
    <t>Usluge platnog prometa</t>
  </si>
  <si>
    <t>Aktivnost A1038-03                   42</t>
  </si>
  <si>
    <t>Prijevozna sredstva (bibliokombij)</t>
  </si>
  <si>
    <t>DONACIJE</t>
  </si>
  <si>
    <t>Izvor financiranja 61</t>
  </si>
  <si>
    <t>Izvor financiranja 31</t>
  </si>
  <si>
    <t>Izvor financiranja 11</t>
  </si>
  <si>
    <t>Ostale usluge (tiskarske usluge)</t>
  </si>
  <si>
    <t>Tekuće pomoći od inozemnih vlada i donacije</t>
  </si>
  <si>
    <t>Naknada za prijevoz na posao</t>
  </si>
  <si>
    <t>Oprema za održ. prostorija</t>
  </si>
  <si>
    <t>OSTVARENJE/IZVRŠENJE 01-6.2025.</t>
  </si>
  <si>
    <t xml:space="preserve"> SAŽETAK  RAČUNA PRIHODA I RASHODA</t>
  </si>
  <si>
    <t>Razred</t>
  </si>
  <si>
    <t>Skupina</t>
  </si>
  <si>
    <t>Aktivnost A1038-02                   34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</si>
  <si>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</si>
  <si>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</si>
  <si>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</si>
  <si>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</si>
  <si>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</si>
  <si>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</si>
  <si>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</si>
  <si>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</si>
  <si>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</si>
  <si>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…</t>
  </si>
  <si>
    <t>IZVJEŠTAJ RAČUNA FINANCIRANJA PREMA IZVORIMA FINANCIRANJA</t>
  </si>
  <si>
    <t>UKUPNO PRIMICI</t>
  </si>
  <si>
    <t>1 Opći prihodi i primici</t>
  </si>
  <si>
    <t>11 Opći prihodi i primici</t>
  </si>
  <si>
    <t>12 Sredstva učešća za pomoći</t>
  </si>
  <si>
    <t>2 Doprinosi</t>
  </si>
  <si>
    <t>21 Doprinosi za mirovinsko osiguranje</t>
  </si>
  <si>
    <t>3 Vlastiti prihodi</t>
  </si>
  <si>
    <t>31 Vlastiti prihodi</t>
  </si>
  <si>
    <t xml:space="preserve">UKUPNO IZDACI </t>
  </si>
  <si>
    <t>IZVJEŠTAJ O IZVRŠENJU FINANCIJSKOG PLANA GRADSKE KNJIŽNICE ZA RAZDOBLJE OD 01.01-30.06.2026.GODINU</t>
  </si>
  <si>
    <t>OSTVARENJE/IZVRŠENJE 
1-6.2025.</t>
  </si>
  <si>
    <t>5=4/2*100</t>
  </si>
  <si>
    <t>OSTVARENJE/IZVRŠENJE    1.-6.2026.</t>
  </si>
  <si>
    <t>IZVORNI PLAN ILI REBALANS 2026.</t>
  </si>
  <si>
    <t>OSTVARENJE/IZVRŠENJE 01-6.2026.</t>
  </si>
  <si>
    <t>6=4/3*100</t>
  </si>
  <si>
    <t xml:space="preserve"> IZVRŠENJE 
1-6.2026. </t>
  </si>
  <si>
    <t>IZVORNI PLAN ILI REBALANS 2026.*</t>
  </si>
  <si>
    <t>OSTVARENJE/IZVRŠENJE 01-06.2025.</t>
  </si>
  <si>
    <t>4=3/2*100</t>
  </si>
  <si>
    <t>Ostali nespomenuti prihodi /sufinanciranje…)</t>
  </si>
  <si>
    <t xml:space="preserve">OSTVARENJE/IZVRŠENJE 
1.-6.2024. </t>
  </si>
  <si>
    <t>5=4/3*100</t>
  </si>
  <si>
    <t>3 RASHODI POSLOVANJA</t>
  </si>
  <si>
    <t>31 Rashodi za zaposlene</t>
  </si>
  <si>
    <t>32 Materijalni rashodi</t>
  </si>
  <si>
    <t xml:space="preserve">34 Financijski rashodi </t>
  </si>
  <si>
    <t>42 Rashodi za nabavu nefinancijske imovine</t>
  </si>
  <si>
    <t>OSTVARENJE/IZVRŠENJE          01-06.2025.</t>
  </si>
  <si>
    <t>5 Pomoći</t>
  </si>
  <si>
    <t xml:space="preserve">IZVJEŠTAJ O PRIHODIMA I RASHODIMA PREMA IZVORIMA FINANCIRANJA </t>
  </si>
  <si>
    <t xml:space="preserve">3 Vlastiti prihodi </t>
  </si>
  <si>
    <t xml:space="preserve">31 Vlastiti prihodi </t>
  </si>
  <si>
    <t>4 Prihodi za posebne namjene</t>
  </si>
  <si>
    <t>43 Ostali prihodi za posebne namjene</t>
  </si>
  <si>
    <t xml:space="preserve">9 Rezultat poslovanja </t>
  </si>
  <si>
    <t>92 Preneseni višak poslovanja-vlastiti ph</t>
  </si>
  <si>
    <t>6 Donacije</t>
  </si>
  <si>
    <t xml:space="preserve">61 Donacije </t>
  </si>
  <si>
    <t xml:space="preserve">  92 Višak prihoda poslovanja</t>
  </si>
  <si>
    <t xml:space="preserve">  61 Donacije </t>
  </si>
  <si>
    <t xml:space="preserve">  50 Pomoći iz nenadležnog  proračuna</t>
  </si>
  <si>
    <t xml:space="preserve">   50 Pomoći iz nenadležnog proračuna</t>
  </si>
  <si>
    <t>Usluge tekućeg i inv.održavanja</t>
  </si>
  <si>
    <t>Izvor financiranja 50</t>
  </si>
  <si>
    <t xml:space="preserve">Reprezentacija </t>
  </si>
  <si>
    <t xml:space="preserve">Ostale usluge </t>
  </si>
  <si>
    <t>Izvor financiranja 43</t>
  </si>
  <si>
    <t>Izvor financiranja 52</t>
  </si>
  <si>
    <t xml:space="preserve">ZADARSKA ŽUPANIJA </t>
  </si>
  <si>
    <t>PRIHODI ZA POSEBNE NAMJENE</t>
  </si>
  <si>
    <t xml:space="preserve">Uredski mat.i ost.materijali rashodi </t>
  </si>
  <si>
    <t>PRENESENI VIŠAK SREDSTAVA</t>
  </si>
  <si>
    <t>Izvor financiranja 92</t>
  </si>
  <si>
    <t xml:space="preserve">Energija </t>
  </si>
  <si>
    <t xml:space="preserve">Usluge tekućeg i inv. Održavanja </t>
  </si>
  <si>
    <t>Rashodi za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</si>
</sst>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4" tint="0.59999389629810485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66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1" fillId="2" borderId="3" xfId="0" quotePrefix="1" applyFont="1" applyFill="1" applyBorder="1" applyAlignment="1">
      <alignment horizontal="left" vertical="center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" fillId="0" borderId="0" xfId="0" applyFont="1"/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6" borderId="3" xfId="0" applyNumberFormat="1" applyFont="1" applyFill="1" applyBorder="1" applyAlignment="1" applyProtection="1">
      <alignment horizontal="left" vertical="center" wrapText="1"/>
    </xf>
    <xf numFmtId="2" fontId="11" fillId="6" borderId="3" xfId="0" applyNumberFormat="1" applyFont="1" applyFill="1" applyBorder="1"/>
    <xf numFmtId="2" fontId="11" fillId="6" borderId="6" xfId="0" applyNumberFormat="1" applyFont="1" applyFill="1" applyBorder="1"/>
    <xf numFmtId="0" fontId="11" fillId="7" borderId="3" xfId="0" applyNumberFormat="1" applyFont="1" applyFill="1" applyBorder="1" applyAlignment="1" applyProtection="1">
      <alignment horizontal="left" vertical="center" wrapText="1"/>
    </xf>
    <xf numFmtId="2" fontId="11" fillId="7" borderId="3" xfId="0" applyNumberFormat="1" applyFont="1" applyFill="1" applyBorder="1"/>
    <xf numFmtId="0" fontId="9" fillId="8" borderId="3" xfId="0" quotePrefix="1" applyFont="1" applyFill="1" applyBorder="1" applyAlignment="1">
      <alignment horizontal="left" vertical="center"/>
    </xf>
    <xf numFmtId="0" fontId="10" fillId="8" borderId="3" xfId="0" quotePrefix="1" applyFont="1" applyFill="1" applyBorder="1" applyAlignment="1">
      <alignment horizontal="left" vertical="center"/>
    </xf>
    <xf numFmtId="0" fontId="9" fillId="8" borderId="3" xfId="0" quotePrefix="1" applyFont="1" applyFill="1" applyBorder="1" applyAlignment="1">
      <alignment horizontal="left" vertical="center" wrapText="1"/>
    </xf>
    <xf numFmtId="0" fontId="11" fillId="7" borderId="3" xfId="0" quotePrefix="1" applyFont="1" applyFill="1" applyBorder="1" applyAlignment="1">
      <alignment horizontal="left" vertical="center"/>
    </xf>
    <xf numFmtId="0" fontId="16" fillId="7" borderId="3" xfId="0" quotePrefix="1" applyFont="1" applyFill="1" applyBorder="1" applyAlignment="1">
      <alignment horizontal="left" vertical="center"/>
    </xf>
    <xf numFmtId="0" fontId="11" fillId="7" borderId="3" xfId="0" quotePrefix="1" applyFont="1" applyFill="1" applyBorder="1" applyAlignment="1">
      <alignment horizontal="left" vertical="center" wrapText="1"/>
    </xf>
    <xf numFmtId="0" fontId="9" fillId="9" borderId="3" xfId="0" quotePrefix="1" applyFont="1" applyFill="1" applyBorder="1" applyAlignment="1">
      <alignment horizontal="left" vertical="center"/>
    </xf>
    <xf numFmtId="0" fontId="11" fillId="8" borderId="3" xfId="0" quotePrefix="1" applyFont="1" applyFill="1" applyBorder="1" applyAlignment="1">
      <alignment horizontal="left" vertical="center"/>
    </xf>
    <xf numFmtId="0" fontId="9" fillId="8" borderId="3" xfId="0" applyNumberFormat="1" applyFont="1" applyFill="1" applyBorder="1" applyAlignment="1" applyProtection="1">
      <alignment horizontal="left" vertical="center" wrapText="1"/>
    </xf>
    <xf numFmtId="4" fontId="11" fillId="7" borderId="3" xfId="0" applyNumberFormat="1" applyFont="1" applyFill="1" applyBorder="1" applyAlignment="1" applyProtection="1">
      <alignment vertical="center" wrapText="1"/>
    </xf>
    <xf numFmtId="0" fontId="11" fillId="9" borderId="3" xfId="0" quotePrefix="1" applyFont="1" applyFill="1" applyBorder="1" applyAlignment="1">
      <alignment horizontal="left" vertical="center"/>
    </xf>
    <xf numFmtId="4" fontId="9" fillId="8" borderId="3" xfId="0" applyNumberFormat="1" applyFont="1" applyFill="1" applyBorder="1" applyAlignment="1" applyProtection="1">
      <alignment vertical="center" wrapText="1"/>
    </xf>
    <xf numFmtId="2" fontId="9" fillId="7" borderId="3" xfId="0" applyNumberFormat="1" applyFont="1" applyFill="1" applyBorder="1"/>
    <xf numFmtId="0" fontId="9" fillId="0" borderId="3" xfId="0" quotePrefix="1" applyFont="1" applyFill="1" applyBorder="1" applyAlignment="1">
      <alignment horizontal="left" vertical="center"/>
    </xf>
    <xf numFmtId="0" fontId="10" fillId="0" borderId="3" xfId="0" quotePrefix="1" applyFont="1" applyFill="1" applyBorder="1" applyAlignment="1">
      <alignment horizontal="left" vertical="center"/>
    </xf>
    <xf numFmtId="0" fontId="9" fillId="0" borderId="3" xfId="0" quotePrefix="1" applyFont="1" applyFill="1" applyBorder="1" applyAlignment="1">
      <alignment horizontal="left" vertical="center" wrapText="1"/>
    </xf>
    <xf numFmtId="0" fontId="11" fillId="2" borderId="3" xfId="0" quotePrefix="1" applyFont="1" applyFill="1" applyBorder="1" applyAlignment="1">
      <alignment horizontal="left" vertical="center" wrapText="1"/>
    </xf>
    <xf numFmtId="0" fontId="11" fillId="10" borderId="3" xfId="0" quotePrefix="1" applyFont="1" applyFill="1" applyBorder="1" applyAlignment="1">
      <alignment horizontal="left" vertical="center"/>
    </xf>
    <xf numFmtId="0" fontId="11" fillId="10" borderId="3" xfId="0" quotePrefix="1" applyFont="1" applyFill="1" applyBorder="1" applyAlignment="1">
      <alignment horizontal="left" vertical="center" wrapText="1"/>
    </xf>
    <xf numFmtId="4" fontId="11" fillId="7" borderId="3" xfId="0" applyNumberFormat="1" applyFont="1" applyFill="1" applyBorder="1" applyAlignment="1">
      <alignment horizontal="right"/>
    </xf>
    <xf numFmtId="4" fontId="9" fillId="0" borderId="3" xfId="0" applyNumberFormat="1" applyFont="1" applyBorder="1"/>
    <xf numFmtId="0" fontId="0" fillId="0" borderId="6" xfId="0" applyBorder="1"/>
    <xf numFmtId="0" fontId="11" fillId="2" borderId="0" xfId="0" quotePrefix="1" applyFont="1" applyFill="1" applyBorder="1" applyAlignment="1">
      <alignment horizontal="left" vertical="center"/>
    </xf>
    <xf numFmtId="0" fontId="9" fillId="2" borderId="0" xfId="0" quotePrefix="1" applyFont="1" applyFill="1" applyBorder="1" applyAlignment="1">
      <alignment horizontal="left" vertical="center"/>
    </xf>
    <xf numFmtId="0" fontId="9" fillId="2" borderId="0" xfId="0" quotePrefix="1" applyFont="1" applyFill="1" applyBorder="1" applyAlignment="1">
      <alignment horizontal="left" vertical="center" wrapText="1"/>
    </xf>
    <xf numFmtId="0" fontId="0" fillId="0" borderId="0" xfId="0" applyBorder="1"/>
    <xf numFmtId="0" fontId="10" fillId="2" borderId="0" xfId="0" quotePrefix="1" applyFont="1" applyFill="1" applyBorder="1" applyAlignment="1">
      <alignment horizontal="left" vertical="center"/>
    </xf>
    <xf numFmtId="0" fontId="11" fillId="5" borderId="3" xfId="0" applyNumberFormat="1" applyFont="1" applyFill="1" applyBorder="1" applyAlignment="1" applyProtection="1">
      <alignment horizontal="left" vertical="center" wrapText="1"/>
    </xf>
    <xf numFmtId="4" fontId="11" fillId="5" borderId="3" xfId="0" applyNumberFormat="1" applyFont="1" applyFill="1" applyBorder="1" applyAlignment="1" applyProtection="1">
      <alignment horizontal="left" vertical="center" wrapText="1"/>
    </xf>
    <xf numFmtId="0" fontId="21" fillId="7" borderId="3" xfId="0" applyNumberFormat="1" applyFont="1" applyFill="1" applyBorder="1" applyAlignment="1" applyProtection="1">
      <alignment horizontal="left" vertical="center" wrapText="1"/>
    </xf>
    <xf numFmtId="2" fontId="9" fillId="8" borderId="3" xfId="0" applyNumberFormat="1" applyFont="1" applyFill="1" applyBorder="1"/>
    <xf numFmtId="2" fontId="9" fillId="0" borderId="3" xfId="0" applyNumberFormat="1" applyFont="1" applyFill="1" applyBorder="1"/>
    <xf numFmtId="0" fontId="21" fillId="7" borderId="3" xfId="0" quotePrefix="1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/>
    </xf>
    <xf numFmtId="0" fontId="11" fillId="6" borderId="3" xfId="0" applyNumberFormat="1" applyFont="1" applyFill="1" applyBorder="1" applyAlignment="1" applyProtection="1">
      <alignment horizontal="left" vertical="center"/>
    </xf>
    <xf numFmtId="0" fontId="11" fillId="6" borderId="3" xfId="0" applyNumberFormat="1" applyFont="1" applyFill="1" applyBorder="1" applyAlignment="1" applyProtection="1">
      <alignment vertical="center" wrapText="1"/>
    </xf>
    <xf numFmtId="0" fontId="11" fillId="7" borderId="3" xfId="0" applyNumberFormat="1" applyFont="1" applyFill="1" applyBorder="1" applyAlignment="1" applyProtection="1">
      <alignment vertical="center" wrapText="1"/>
    </xf>
    <xf numFmtId="0" fontId="9" fillId="8" borderId="3" xfId="0" applyNumberFormat="1" applyFont="1" applyFill="1" applyBorder="1" applyAlignment="1" applyProtection="1">
      <alignment vertical="center" wrapText="1"/>
    </xf>
    <xf numFmtId="4" fontId="11" fillId="6" borderId="3" xfId="0" applyNumberFormat="1" applyFont="1" applyFill="1" applyBorder="1" applyAlignment="1">
      <alignment horizontal="right"/>
    </xf>
    <xf numFmtId="0" fontId="0" fillId="6" borderId="3" xfId="0" applyFill="1" applyBorder="1"/>
    <xf numFmtId="0" fontId="0" fillId="8" borderId="3" xfId="0" applyFill="1" applyBorder="1"/>
    <xf numFmtId="0" fontId="0" fillId="10" borderId="3" xfId="0" applyFill="1" applyBorder="1"/>
    <xf numFmtId="0" fontId="24" fillId="7" borderId="3" xfId="0" applyFont="1" applyFill="1" applyBorder="1"/>
    <xf numFmtId="0" fontId="0" fillId="7" borderId="3" xfId="0" applyFill="1" applyBorder="1"/>
    <xf numFmtId="0" fontId="1" fillId="7" borderId="3" xfId="0" applyFont="1" applyFill="1" applyBorder="1"/>
    <xf numFmtId="0" fontId="0" fillId="5" borderId="3" xfId="0" applyFill="1" applyBorder="1"/>
    <xf numFmtId="0" fontId="0" fillId="10" borderId="7" xfId="0" applyFill="1" applyBorder="1"/>
    <xf numFmtId="4" fontId="9" fillId="8" borderId="3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right"/>
    </xf>
    <xf numFmtId="4" fontId="9" fillId="0" borderId="3" xfId="0" applyNumberFormat="1" applyFont="1" applyFill="1" applyBorder="1" applyAlignment="1">
      <alignment horizontal="right"/>
    </xf>
    <xf numFmtId="4" fontId="11" fillId="2" borderId="3" xfId="0" applyNumberFormat="1" applyFont="1" applyFill="1" applyBorder="1" applyAlignment="1">
      <alignment horizontal="right"/>
    </xf>
    <xf numFmtId="4" fontId="23" fillId="0" borderId="3" xfId="0" applyNumberFormat="1" applyFont="1" applyBorder="1"/>
    <xf numFmtId="0" fontId="6" fillId="3" borderId="3" xfId="0" applyNumberFormat="1" applyFont="1" applyFill="1" applyBorder="1" applyAlignment="1" applyProtection="1">
      <alignment horizontal="center" vertical="center" wrapText="1"/>
    </xf>
    <xf numFmtId="4" fontId="11" fillId="4" borderId="3" xfId="0" applyNumberFormat="1" applyFont="1" applyFill="1" applyBorder="1" applyAlignment="1">
      <alignment horizontal="right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left" vertical="center" wrapText="1"/>
    </xf>
    <xf numFmtId="4" fontId="11" fillId="2" borderId="4" xfId="0" applyNumberFormat="1" applyFont="1" applyFill="1" applyBorder="1" applyAlignment="1">
      <alignment horizontal="right"/>
    </xf>
    <xf numFmtId="0" fontId="11" fillId="4" borderId="3" xfId="0" applyFont="1" applyFill="1" applyBorder="1" applyAlignment="1">
      <alignment horizontal="left" vertical="center" wrapText="1"/>
    </xf>
    <xf numFmtId="4" fontId="11" fillId="4" borderId="4" xfId="0" applyNumberFormat="1" applyFont="1" applyFill="1" applyBorder="1" applyAlignment="1">
      <alignment horizontal="right"/>
    </xf>
    <xf numFmtId="0" fontId="11" fillId="0" borderId="3" xfId="0" applyFont="1" applyBorder="1" applyAlignment="1">
      <alignment horizontal="left" vertical="center" wrapText="1"/>
    </xf>
    <xf numFmtId="0" fontId="9" fillId="2" borderId="1" xfId="0" applyNumberFormat="1" applyFont="1" applyFill="1" applyBorder="1" applyAlignment="1" applyProtection="1">
      <alignment horizontal="left" vertical="center" wrapText="1"/>
    </xf>
    <xf numFmtId="0" fontId="9" fillId="2" borderId="2" xfId="0" applyNumberFormat="1" applyFont="1" applyFill="1" applyBorder="1" applyAlignment="1" applyProtection="1">
      <alignment horizontal="left" vertical="center" wrapText="1"/>
    </xf>
    <xf numFmtId="0" fontId="9" fillId="2" borderId="4" xfId="0" applyNumberFormat="1" applyFont="1" applyFill="1" applyBorder="1" applyAlignment="1" applyProtection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2" borderId="4" xfId="0" applyNumberFormat="1" applyFont="1" applyFill="1" applyBorder="1" applyAlignment="1">
      <alignment horizontal="right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1" fillId="4" borderId="4" xfId="0" applyNumberFormat="1" applyFont="1" applyFill="1" applyBorder="1" applyAlignment="1" applyProtection="1">
      <alignment horizontal="left" vertical="center" wrapText="1"/>
    </xf>
    <xf numFmtId="0" fontId="11" fillId="2" borderId="2" xfId="0" applyNumberFormat="1" applyFont="1" applyFill="1" applyBorder="1" applyAlignment="1" applyProtection="1">
      <alignment horizontal="left" vertical="center" wrapText="1"/>
    </xf>
    <xf numFmtId="4" fontId="11" fillId="0" borderId="3" xfId="0" applyNumberFormat="1" applyFont="1" applyFill="1" applyBorder="1" applyAlignment="1">
      <alignment horizontal="right"/>
    </xf>
    <xf numFmtId="4" fontId="11" fillId="3" borderId="3" xfId="0" applyNumberFormat="1" applyFont="1" applyFill="1" applyBorder="1" applyAlignment="1">
      <alignment horizontal="right"/>
    </xf>
    <xf numFmtId="0" fontId="27" fillId="2" borderId="0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/>
    <xf numFmtId="0" fontId="21" fillId="0" borderId="3" xfId="0" quotePrefix="1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3" fontId="11" fillId="0" borderId="3" xfId="0" applyNumberFormat="1" applyFont="1" applyBorder="1" applyAlignment="1">
      <alignment horizontal="right"/>
    </xf>
    <xf numFmtId="3" fontId="11" fillId="0" borderId="3" xfId="0" applyNumberFormat="1" applyFont="1" applyFill="1" applyBorder="1" applyAlignment="1">
      <alignment horizontal="right"/>
    </xf>
    <xf numFmtId="3" fontId="11" fillId="3" borderId="3" xfId="0" applyNumberFormat="1" applyFont="1" applyFill="1" applyBorder="1" applyAlignment="1">
      <alignment horizontal="right"/>
    </xf>
    <xf numFmtId="4" fontId="11" fillId="5" borderId="3" xfId="0" applyNumberFormat="1" applyFont="1" applyFill="1" applyBorder="1" applyAlignment="1">
      <alignment horizontal="right"/>
    </xf>
    <xf numFmtId="4" fontId="9" fillId="9" borderId="3" xfId="0" applyNumberFormat="1" applyFont="1" applyFill="1" applyBorder="1" applyAlignment="1" applyProtection="1">
      <alignment vertical="center" wrapText="1"/>
    </xf>
    <xf numFmtId="2" fontId="9" fillId="9" borderId="3" xfId="0" applyNumberFormat="1" applyFont="1" applyFill="1" applyBorder="1"/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1" fillId="2" borderId="2" xfId="0" applyNumberFormat="1" applyFont="1" applyFill="1" applyBorder="1" applyAlignment="1" applyProtection="1">
      <alignment horizontal="left" vertical="center" wrapText="1"/>
    </xf>
    <xf numFmtId="0" fontId="11" fillId="0" borderId="3" xfId="0" quotePrefix="1" applyNumberFormat="1" applyFont="1" applyFill="1" applyBorder="1" applyAlignment="1" applyProtection="1">
      <alignment horizontal="center" vertical="center" wrapText="1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4" fontId="11" fillId="0" borderId="3" xfId="0" applyNumberFormat="1" applyFont="1" applyBorder="1" applyAlignment="1">
      <alignment horizontal="right"/>
    </xf>
    <xf numFmtId="2" fontId="11" fillId="5" borderId="6" xfId="0" applyNumberFormat="1" applyFont="1" applyFill="1" applyBorder="1"/>
    <xf numFmtId="4" fontId="9" fillId="0" borderId="3" xfId="0" applyNumberFormat="1" applyFont="1" applyFill="1" applyBorder="1"/>
    <xf numFmtId="4" fontId="9" fillId="8" borderId="3" xfId="0" applyNumberFormat="1" applyFont="1" applyFill="1" applyBorder="1"/>
    <xf numFmtId="4" fontId="9" fillId="8" borderId="3" xfId="1" applyNumberFormat="1" applyFont="1" applyFill="1" applyBorder="1"/>
    <xf numFmtId="0" fontId="11" fillId="3" borderId="3" xfId="0" applyNumberFormat="1" applyFont="1" applyFill="1" applyBorder="1" applyAlignment="1" applyProtection="1">
      <alignment horizontal="center" vertical="center" wrapText="1"/>
    </xf>
    <xf numFmtId="0" fontId="21" fillId="3" borderId="3" xfId="0" applyNumberFormat="1" applyFont="1" applyFill="1" applyBorder="1" applyAlignment="1" applyProtection="1">
      <alignment horizontal="center" vertical="center" wrapText="1"/>
    </xf>
    <xf numFmtId="2" fontId="23" fillId="0" borderId="3" xfId="0" applyNumberFormat="1" applyFont="1" applyBorder="1"/>
    <xf numFmtId="4" fontId="11" fillId="0" borderId="3" xfId="0" applyNumberFormat="1" applyFont="1" applyBorder="1"/>
    <xf numFmtId="164" fontId="11" fillId="2" borderId="3" xfId="0" applyNumberFormat="1" applyFont="1" applyFill="1" applyBorder="1" applyAlignment="1">
      <alignment horizontal="right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1" fillId="2" borderId="2" xfId="0" applyNumberFormat="1" applyFont="1" applyFill="1" applyBorder="1" applyAlignment="1" applyProtection="1">
      <alignment horizontal="left" vertical="center" wrapText="1"/>
    </xf>
    <xf numFmtId="0" fontId="11" fillId="2" borderId="4" xfId="0" applyNumberFormat="1" applyFont="1" applyFill="1" applyBorder="1" applyAlignment="1" applyProtection="1">
      <alignment horizontal="left" vertical="center" wrapText="1"/>
    </xf>
    <xf numFmtId="4" fontId="11" fillId="2" borderId="4" xfId="0" applyNumberFormat="1" applyFont="1" applyFill="1" applyBorder="1" applyAlignment="1" applyProtection="1">
      <alignment horizontal="right" vertical="center" wrapText="1"/>
    </xf>
    <xf numFmtId="0" fontId="11" fillId="3" borderId="4" xfId="0" applyNumberFormat="1" applyFont="1" applyFill="1" applyBorder="1" applyAlignment="1" applyProtection="1">
      <alignment horizontal="center" vertical="center" wrapText="1"/>
    </xf>
    <xf numFmtId="2" fontId="11" fillId="5" borderId="3" xfId="0" applyNumberFormat="1" applyFont="1" applyFill="1" applyBorder="1"/>
    <xf numFmtId="0" fontId="11" fillId="0" borderId="3" xfId="0" applyFont="1" applyBorder="1"/>
    <xf numFmtId="3" fontId="9" fillId="2" borderId="0" xfId="0" applyNumberFormat="1" applyFont="1" applyFill="1" applyBorder="1" applyAlignment="1">
      <alignment horizontal="right"/>
    </xf>
    <xf numFmtId="0" fontId="23" fillId="0" borderId="0" xfId="0" applyFont="1" applyBorder="1"/>
    <xf numFmtId="0" fontId="11" fillId="3" borderId="6" xfId="0" applyNumberFormat="1" applyFont="1" applyFill="1" applyBorder="1" applyAlignment="1" applyProtection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1" fillId="3" borderId="3" xfId="0" quotePrefix="1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1" fillId="2" borderId="2" xfId="0" applyNumberFormat="1" applyFont="1" applyFill="1" applyBorder="1" applyAlignment="1" applyProtection="1">
      <alignment horizontal="left" vertical="center" wrapText="1"/>
    </xf>
    <xf numFmtId="0" fontId="11" fillId="2" borderId="4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left" vertical="center" wrapText="1"/>
    </xf>
    <xf numFmtId="4" fontId="1" fillId="8" borderId="3" xfId="0" applyNumberFormat="1" applyFont="1" applyFill="1" applyBorder="1"/>
    <xf numFmtId="4" fontId="6" fillId="8" borderId="3" xfId="0" applyNumberFormat="1" applyFont="1" applyFill="1" applyBorder="1" applyAlignment="1">
      <alignment horizontal="right"/>
    </xf>
    <xf numFmtId="0" fontId="11" fillId="9" borderId="3" xfId="0" applyFont="1" applyFill="1" applyBorder="1" applyAlignment="1">
      <alignment horizontal="left" vertical="center" wrapText="1"/>
    </xf>
    <xf numFmtId="4" fontId="1" fillId="9" borderId="3" xfId="0" applyNumberFormat="1" applyFont="1" applyFill="1" applyBorder="1"/>
    <xf numFmtId="4" fontId="6" fillId="9" borderId="3" xfId="0" applyNumberFormat="1" applyFont="1" applyFill="1" applyBorder="1" applyAlignment="1">
      <alignment horizontal="right"/>
    </xf>
    <xf numFmtId="4" fontId="0" fillId="9" borderId="3" xfId="0" applyNumberFormat="1" applyFill="1" applyBorder="1"/>
    <xf numFmtId="4" fontId="0" fillId="0" borderId="3" xfId="0" applyNumberFormat="1" applyBorder="1"/>
    <xf numFmtId="4" fontId="0" fillId="2" borderId="3" xfId="0" applyNumberFormat="1" applyFill="1" applyBorder="1"/>
    <xf numFmtId="0" fontId="10" fillId="2" borderId="3" xfId="0" applyFont="1" applyFill="1" applyBorder="1" applyAlignment="1">
      <alignment horizontal="left" vertical="center" wrapText="1" indent="1"/>
    </xf>
    <xf numFmtId="4" fontId="3" fillId="2" borderId="3" xfId="0" applyNumberFormat="1" applyFont="1" applyFill="1" applyBorder="1" applyAlignment="1">
      <alignment horizontal="right"/>
    </xf>
    <xf numFmtId="0" fontId="16" fillId="9" borderId="3" xfId="0" applyFont="1" applyFill="1" applyBorder="1" applyAlignment="1">
      <alignment horizontal="left" vertical="center" indent="1"/>
    </xf>
    <xf numFmtId="4" fontId="28" fillId="9" borderId="3" xfId="0" applyNumberFormat="1" applyFont="1" applyFill="1" applyBorder="1"/>
    <xf numFmtId="4" fontId="11" fillId="9" borderId="3" xfId="0" applyNumberFormat="1" applyFont="1" applyFill="1" applyBorder="1" applyAlignment="1">
      <alignment horizontal="right"/>
    </xf>
    <xf numFmtId="0" fontId="16" fillId="9" borderId="3" xfId="0" applyFont="1" applyFill="1" applyBorder="1" applyAlignment="1">
      <alignment horizontal="left" vertical="center" wrapText="1" indent="1"/>
    </xf>
    <xf numFmtId="0" fontId="11" fillId="5" borderId="3" xfId="0" applyFont="1" applyFill="1" applyBorder="1" applyAlignment="1">
      <alignment horizontal="left" vertical="center" wrapText="1"/>
    </xf>
    <xf numFmtId="4" fontId="1" fillId="5" borderId="3" xfId="0" applyNumberFormat="1" applyFont="1" applyFill="1" applyBorder="1"/>
    <xf numFmtId="4" fontId="6" fillId="5" borderId="3" xfId="0" applyNumberFormat="1" applyFont="1" applyFill="1" applyBorder="1" applyAlignment="1">
      <alignment horizontal="right"/>
    </xf>
    <xf numFmtId="4" fontId="0" fillId="5" borderId="3" xfId="0" applyNumberFormat="1" applyFill="1" applyBorder="1"/>
    <xf numFmtId="4" fontId="0" fillId="11" borderId="3" xfId="0" applyNumberFormat="1" applyFill="1" applyBorder="1"/>
    <xf numFmtId="0" fontId="16" fillId="11" borderId="3" xfId="0" quotePrefix="1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4" fontId="1" fillId="11" borderId="3" xfId="0" applyNumberFormat="1" applyFont="1" applyFill="1" applyBorder="1"/>
    <xf numFmtId="0" fontId="11" fillId="11" borderId="3" xfId="0" applyFont="1" applyFill="1" applyBorder="1" applyAlignment="1">
      <alignment horizontal="left" vertical="center" wrapText="1"/>
    </xf>
    <xf numFmtId="0" fontId="16" fillId="10" borderId="3" xfId="0" applyFont="1" applyFill="1" applyBorder="1" applyAlignment="1">
      <alignment horizontal="left" vertical="center" wrapText="1"/>
    </xf>
    <xf numFmtId="0" fontId="10" fillId="10" borderId="3" xfId="0" applyFont="1" applyFill="1" applyBorder="1" applyAlignment="1">
      <alignment horizontal="left" vertical="center" wrapText="1" indent="1"/>
    </xf>
    <xf numFmtId="4" fontId="11" fillId="10" borderId="3" xfId="0" applyNumberFormat="1" applyFont="1" applyFill="1" applyBorder="1" applyAlignment="1">
      <alignment horizontal="right"/>
    </xf>
    <xf numFmtId="0" fontId="9" fillId="10" borderId="3" xfId="0" applyFont="1" applyFill="1" applyBorder="1"/>
    <xf numFmtId="4" fontId="9" fillId="10" borderId="3" xfId="0" applyNumberFormat="1" applyFont="1" applyFill="1" applyBorder="1"/>
    <xf numFmtId="4" fontId="9" fillId="10" borderId="3" xfId="0" applyNumberFormat="1" applyFont="1" applyFill="1" applyBorder="1" applyAlignment="1">
      <alignment horizontal="right"/>
    </xf>
    <xf numFmtId="2" fontId="9" fillId="10" borderId="3" xfId="0" applyNumberFormat="1" applyFont="1" applyFill="1" applyBorder="1"/>
    <xf numFmtId="4" fontId="28" fillId="10" borderId="3" xfId="0" applyNumberFormat="1" applyFont="1" applyFill="1" applyBorder="1"/>
    <xf numFmtId="4" fontId="23" fillId="10" borderId="3" xfId="0" applyNumberFormat="1" applyFont="1" applyFill="1" applyBorder="1"/>
    <xf numFmtId="2" fontId="11" fillId="9" borderId="3" xfId="0" applyNumberFormat="1" applyFont="1" applyFill="1" applyBorder="1"/>
    <xf numFmtId="2" fontId="11" fillId="2" borderId="3" xfId="0" applyNumberFormat="1" applyFont="1" applyFill="1" applyBorder="1"/>
    <xf numFmtId="4" fontId="0" fillId="8" borderId="3" xfId="0" applyNumberFormat="1" applyFill="1" applyBorder="1"/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8" fillId="2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0" borderId="1" xfId="0" quotePrefix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7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center" wrapText="1"/>
    </xf>
    <xf numFmtId="0" fontId="11" fillId="0" borderId="2" xfId="0" quotePrefix="1" applyFont="1" applyBorder="1" applyAlignment="1">
      <alignment horizontal="center" wrapText="1"/>
    </xf>
    <xf numFmtId="0" fontId="11" fillId="0" borderId="4" xfId="0" quotePrefix="1" applyFont="1" applyBorder="1" applyAlignment="1">
      <alignment horizont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6" fillId="3" borderId="6" xfId="0" applyNumberFormat="1" applyFont="1" applyFill="1" applyBorder="1" applyAlignment="1" applyProtection="1">
      <alignment horizontal="center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quotePrefix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3" borderId="3" xfId="0" quotePrefix="1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11" fillId="2" borderId="1" xfId="0" applyNumberFormat="1" applyFont="1" applyFill="1" applyBorder="1" applyAlignment="1" applyProtection="1">
      <alignment horizontal="left" vertical="center" wrapText="1"/>
    </xf>
    <xf numFmtId="0" fontId="11" fillId="2" borderId="2" xfId="0" applyNumberFormat="1" applyFont="1" applyFill="1" applyBorder="1" applyAlignment="1" applyProtection="1">
      <alignment horizontal="left" vertical="center" wrapText="1"/>
    </xf>
    <xf numFmtId="0" fontId="11" fillId="2" borderId="4" xfId="0" applyNumberFormat="1" applyFont="1" applyFill="1" applyBorder="1" applyAlignment="1" applyProtection="1">
      <alignment horizontal="left" vertical="center" wrapText="1"/>
    </xf>
    <xf numFmtId="0" fontId="9" fillId="2" borderId="1" xfId="0" applyNumberFormat="1" applyFont="1" applyFill="1" applyBorder="1" applyAlignment="1" applyProtection="1">
      <alignment horizontal="center" vertical="center"/>
    </xf>
    <xf numFmtId="0" fontId="9" fillId="2" borderId="2" xfId="0" applyNumberFormat="1" applyFont="1" applyFill="1" applyBorder="1" applyAlignment="1" applyProtection="1">
      <alignment horizontal="center" vertical="center"/>
    </xf>
    <xf numFmtId="0" fontId="9" fillId="2" borderId="4" xfId="0" applyNumberFormat="1" applyFont="1" applyFill="1" applyBorder="1" applyAlignment="1" applyProtection="1">
      <alignment horizontal="center" vertical="center"/>
    </xf>
    <xf numFmtId="0" fontId="22" fillId="4" borderId="1" xfId="0" applyNumberFormat="1" applyFont="1" applyFill="1" applyBorder="1" applyAlignment="1" applyProtection="1">
      <alignment horizontal="right" vertical="center" wrapText="1"/>
    </xf>
    <xf numFmtId="0" fontId="11" fillId="4" borderId="2" xfId="0" applyNumberFormat="1" applyFont="1" applyFill="1" applyBorder="1" applyAlignment="1" applyProtection="1">
      <alignment horizontal="right" vertical="center" wrapText="1"/>
    </xf>
    <xf numFmtId="0" fontId="11" fillId="4" borderId="4" xfId="0" applyNumberFormat="1" applyFont="1" applyFill="1" applyBorder="1" applyAlignment="1" applyProtection="1">
      <alignment horizontal="right" vertical="center" wrapText="1"/>
    </xf>
    <xf numFmtId="0" fontId="22" fillId="4" borderId="2" xfId="0" applyNumberFormat="1" applyFont="1" applyFill="1" applyBorder="1" applyAlignment="1" applyProtection="1">
      <alignment horizontal="right" vertical="center" wrapText="1"/>
    </xf>
    <xf numFmtId="0" fontId="22" fillId="4" borderId="4" xfId="0" applyNumberFormat="1" applyFont="1" applyFill="1" applyBorder="1" applyAlignment="1" applyProtection="1">
      <alignment horizontal="right" vertical="center" wrapText="1"/>
    </xf>
    <xf numFmtId="0" fontId="19" fillId="0" borderId="0" xfId="0" applyFont="1" applyAlignment="1">
      <alignment horizont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3"/>
  <sheetViews>
    <sheetView workbookViewId="0">
      <selection activeCell="L21" sqref="L21"/>
    </sheetView>
  </sheetViews>
  <sheetFormatPr defaultRowHeight="15" x14ac:dyDescent="0.25"/>
  <cols>
    <col min="6" max="9" width="25.28515625" customWidth="1"/>
    <col min="10" max="11" width="15.7109375" customWidth="1"/>
  </cols>
  <sheetData>
    <row r="1" spans="2:11" ht="42" customHeight="1" x14ac:dyDescent="0.25">
      <c r="B1" s="209" t="s">
        <v>169</v>
      </c>
      <c r="C1" s="209"/>
      <c r="D1" s="209"/>
      <c r="E1" s="209"/>
      <c r="F1" s="209"/>
      <c r="G1" s="209"/>
      <c r="H1" s="209"/>
      <c r="I1" s="209"/>
      <c r="J1" s="209"/>
      <c r="K1" s="209"/>
    </row>
    <row r="2" spans="2:11" ht="15.75" customHeight="1" x14ac:dyDescent="0.25">
      <c r="B2" s="209"/>
      <c r="C2" s="209"/>
      <c r="D2" s="209"/>
      <c r="E2" s="209"/>
      <c r="F2" s="209"/>
      <c r="G2" s="209"/>
      <c r="H2" s="209"/>
      <c r="I2" s="209"/>
      <c r="J2" s="209"/>
      <c r="K2" s="209"/>
    </row>
    <row r="3" spans="2:11" ht="6.75" customHeight="1" x14ac:dyDescent="0.25">
      <c r="B3" s="227"/>
      <c r="C3" s="227"/>
      <c r="D3" s="227"/>
      <c r="E3" s="24"/>
      <c r="F3" s="24"/>
      <c r="G3" s="24"/>
      <c r="H3" s="24"/>
      <c r="I3" s="26"/>
      <c r="J3" s="26"/>
      <c r="K3" s="25"/>
    </row>
    <row r="4" spans="2:11" ht="18" customHeight="1" x14ac:dyDescent="0.25">
      <c r="B4" s="209" t="s">
        <v>28</v>
      </c>
      <c r="C4" s="209"/>
      <c r="D4" s="209"/>
      <c r="E4" s="209"/>
      <c r="F4" s="209"/>
      <c r="G4" s="209"/>
      <c r="H4" s="209"/>
      <c r="I4" s="209"/>
      <c r="J4" s="209"/>
      <c r="K4" s="209"/>
    </row>
    <row r="5" spans="2:11" ht="18" customHeight="1" x14ac:dyDescent="0.25">
      <c r="B5" s="27"/>
      <c r="C5" s="28"/>
      <c r="D5" s="28"/>
      <c r="E5" s="28"/>
      <c r="F5" s="28"/>
      <c r="G5" s="28"/>
      <c r="H5" s="28"/>
      <c r="I5" s="28"/>
      <c r="J5" s="28"/>
      <c r="K5" s="25"/>
    </row>
    <row r="6" spans="2:11" x14ac:dyDescent="0.25">
      <c r="B6" s="220" t="s">
        <v>145</v>
      </c>
      <c r="C6" s="220"/>
      <c r="D6" s="220"/>
      <c r="E6" s="220"/>
      <c r="F6" s="220"/>
      <c r="G6" s="29"/>
      <c r="H6" s="29"/>
      <c r="I6" s="29"/>
      <c r="J6" s="30"/>
      <c r="K6" s="25"/>
    </row>
    <row r="7" spans="2:11" ht="25.5" x14ac:dyDescent="0.25">
      <c r="B7" s="221" t="s">
        <v>5</v>
      </c>
      <c r="C7" s="222"/>
      <c r="D7" s="222"/>
      <c r="E7" s="222"/>
      <c r="F7" s="223"/>
      <c r="G7" s="127" t="s">
        <v>170</v>
      </c>
      <c r="H7" s="128" t="s">
        <v>173</v>
      </c>
      <c r="I7" s="127" t="s">
        <v>172</v>
      </c>
      <c r="J7" s="129" t="s">
        <v>9</v>
      </c>
      <c r="K7" s="129" t="s">
        <v>20</v>
      </c>
    </row>
    <row r="8" spans="2:11" s="14" customFormat="1" ht="11.25" x14ac:dyDescent="0.2">
      <c r="B8" s="214">
        <v>1</v>
      </c>
      <c r="C8" s="214"/>
      <c r="D8" s="214"/>
      <c r="E8" s="214"/>
      <c r="F8" s="215"/>
      <c r="G8" s="117">
        <v>2</v>
      </c>
      <c r="H8" s="118">
        <v>3</v>
      </c>
      <c r="I8" s="118">
        <v>4</v>
      </c>
      <c r="J8" s="118" t="s">
        <v>171</v>
      </c>
      <c r="K8" s="118" t="s">
        <v>175</v>
      </c>
    </row>
    <row r="9" spans="2:11" x14ac:dyDescent="0.25">
      <c r="B9" s="216" t="s">
        <v>0</v>
      </c>
      <c r="C9" s="217"/>
      <c r="D9" s="217"/>
      <c r="E9" s="217"/>
      <c r="F9" s="218"/>
      <c r="G9" s="114">
        <v>1186404.79</v>
      </c>
      <c r="H9" s="114">
        <f t="shared" ref="H9:I9" si="0">SUM(H10:H11)</f>
        <v>2762000</v>
      </c>
      <c r="I9" s="114">
        <f t="shared" si="0"/>
        <v>1290977.3700000001</v>
      </c>
      <c r="J9" s="114">
        <f>(I9/G9*100)</f>
        <v>108.81424121694587</v>
      </c>
      <c r="K9" s="114">
        <f>(I9/H9*100)</f>
        <v>46.74067233888487</v>
      </c>
    </row>
    <row r="10" spans="2:11" x14ac:dyDescent="0.25">
      <c r="B10" s="219" t="s">
        <v>21</v>
      </c>
      <c r="C10" s="211"/>
      <c r="D10" s="211"/>
      <c r="E10" s="211"/>
      <c r="F10" s="213"/>
      <c r="G10" s="113">
        <v>1186404.79</v>
      </c>
      <c r="H10" s="113">
        <v>2762000</v>
      </c>
      <c r="I10" s="113">
        <v>1290977.3700000001</v>
      </c>
      <c r="J10" s="113">
        <f>(I10/G10*100)</f>
        <v>108.81424121694587</v>
      </c>
      <c r="K10" s="113">
        <f>(I10/H10*100)</f>
        <v>46.74067233888487</v>
      </c>
    </row>
    <row r="11" spans="2:11" x14ac:dyDescent="0.25">
      <c r="B11" s="224" t="s">
        <v>26</v>
      </c>
      <c r="C11" s="213"/>
      <c r="D11" s="213"/>
      <c r="E11" s="213"/>
      <c r="F11" s="213"/>
      <c r="G11" s="113"/>
      <c r="H11" s="113"/>
      <c r="I11" s="113">
        <v>0</v>
      </c>
      <c r="J11" s="113"/>
      <c r="K11" s="113"/>
    </row>
    <row r="12" spans="2:11" x14ac:dyDescent="0.25">
      <c r="B12" s="12" t="s">
        <v>1</v>
      </c>
      <c r="C12" s="21"/>
      <c r="D12" s="21"/>
      <c r="E12" s="21"/>
      <c r="F12" s="21"/>
      <c r="G12" s="114">
        <v>1213511.8299999998</v>
      </c>
      <c r="H12" s="114">
        <f t="shared" ref="H12:I12" si="1">SUM(H13:H14)</f>
        <v>2782618.93</v>
      </c>
      <c r="I12" s="114">
        <f t="shared" si="1"/>
        <v>1275962.1499999999</v>
      </c>
      <c r="J12" s="114">
        <f>(I12/G12*100)</f>
        <v>105.14624731758899</v>
      </c>
      <c r="K12" s="114">
        <f t="shared" ref="K12:K14" si="2">(I12/H12*100)</f>
        <v>45.854721113393701</v>
      </c>
    </row>
    <row r="13" spans="2:11" x14ac:dyDescent="0.25">
      <c r="B13" s="210" t="s">
        <v>22</v>
      </c>
      <c r="C13" s="211"/>
      <c r="D13" s="211"/>
      <c r="E13" s="211"/>
      <c r="F13" s="211"/>
      <c r="G13" s="113">
        <v>1074033.8899999999</v>
      </c>
      <c r="H13" s="113">
        <v>2513918.9300000002</v>
      </c>
      <c r="I13" s="113">
        <v>1148639.46</v>
      </c>
      <c r="J13" s="113">
        <f>(I13/G13*100)</f>
        <v>106.94629570767083</v>
      </c>
      <c r="K13" s="113">
        <f t="shared" si="2"/>
        <v>45.691189413176495</v>
      </c>
    </row>
    <row r="14" spans="2:11" x14ac:dyDescent="0.25">
      <c r="B14" s="212" t="s">
        <v>23</v>
      </c>
      <c r="C14" s="213"/>
      <c r="D14" s="213"/>
      <c r="E14" s="213"/>
      <c r="F14" s="213"/>
      <c r="G14" s="130">
        <v>139477.94</v>
      </c>
      <c r="H14" s="130">
        <v>268700</v>
      </c>
      <c r="I14" s="130">
        <v>127322.69</v>
      </c>
      <c r="J14" s="113">
        <f>(I14/G14*100)</f>
        <v>91.285181011420164</v>
      </c>
      <c r="K14" s="113">
        <f t="shared" si="2"/>
        <v>47.384700409378489</v>
      </c>
    </row>
    <row r="15" spans="2:11" x14ac:dyDescent="0.25">
      <c r="B15" s="226" t="s">
        <v>29</v>
      </c>
      <c r="C15" s="217"/>
      <c r="D15" s="217"/>
      <c r="E15" s="217"/>
      <c r="F15" s="217"/>
      <c r="G15" s="114">
        <v>-27107.039999999804</v>
      </c>
      <c r="H15" s="114">
        <f>SUM(H9-H12)</f>
        <v>-20618.930000000168</v>
      </c>
      <c r="I15" s="114">
        <f>SUM(I9-I12)</f>
        <v>15015.220000000205</v>
      </c>
      <c r="J15" s="114"/>
      <c r="K15" s="114"/>
    </row>
    <row r="16" spans="2:11" ht="18" x14ac:dyDescent="0.25">
      <c r="B16" s="24"/>
      <c r="C16" s="31"/>
      <c r="D16" s="31"/>
      <c r="E16" s="31"/>
      <c r="F16" s="31"/>
      <c r="G16" s="115"/>
      <c r="H16" s="115"/>
      <c r="I16" s="116"/>
      <c r="J16" s="116"/>
      <c r="K16" s="116"/>
    </row>
    <row r="17" spans="1:42" ht="18" customHeight="1" x14ac:dyDescent="0.25">
      <c r="B17" s="220" t="s">
        <v>30</v>
      </c>
      <c r="C17" s="220"/>
      <c r="D17" s="220"/>
      <c r="E17" s="220"/>
      <c r="F17" s="220"/>
      <c r="G17" s="115"/>
      <c r="H17" s="115"/>
      <c r="I17" s="116"/>
      <c r="J17" s="116"/>
      <c r="K17" s="116"/>
    </row>
    <row r="18" spans="1:42" ht="25.5" x14ac:dyDescent="0.25">
      <c r="B18" s="231" t="s">
        <v>5</v>
      </c>
      <c r="C18" s="232"/>
      <c r="D18" s="232"/>
      <c r="E18" s="232"/>
      <c r="F18" s="233"/>
      <c r="G18" s="127" t="s">
        <v>170</v>
      </c>
      <c r="H18" s="129" t="s">
        <v>173</v>
      </c>
      <c r="I18" s="127" t="s">
        <v>174</v>
      </c>
      <c r="J18" s="129" t="s">
        <v>9</v>
      </c>
      <c r="K18" s="129" t="s">
        <v>20</v>
      </c>
    </row>
    <row r="19" spans="1:42" s="14" customFormat="1" x14ac:dyDescent="0.25">
      <c r="B19" s="214">
        <v>1</v>
      </c>
      <c r="C19" s="214"/>
      <c r="D19" s="214"/>
      <c r="E19" s="214"/>
      <c r="F19" s="215"/>
      <c r="G19" s="117">
        <v>2</v>
      </c>
      <c r="H19" s="118">
        <v>3</v>
      </c>
      <c r="I19" s="118">
        <v>4</v>
      </c>
      <c r="J19" s="118" t="s">
        <v>171</v>
      </c>
      <c r="K19" s="118" t="s">
        <v>175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5.75" customHeight="1" x14ac:dyDescent="0.25">
      <c r="A20" s="14"/>
      <c r="B20" s="219" t="s">
        <v>24</v>
      </c>
      <c r="C20" s="234"/>
      <c r="D20" s="234"/>
      <c r="E20" s="234"/>
      <c r="F20" s="235"/>
      <c r="G20" s="119"/>
      <c r="H20" s="119"/>
      <c r="I20" s="119"/>
      <c r="J20" s="119"/>
      <c r="K20" s="119"/>
    </row>
    <row r="21" spans="1:42" x14ac:dyDescent="0.25">
      <c r="A21" s="14"/>
      <c r="B21" s="219" t="s">
        <v>25</v>
      </c>
      <c r="C21" s="211"/>
      <c r="D21" s="211"/>
      <c r="E21" s="211"/>
      <c r="F21" s="211"/>
      <c r="G21" s="119"/>
      <c r="H21" s="120"/>
      <c r="I21" s="119"/>
      <c r="J21" s="119"/>
      <c r="K21" s="119"/>
    </row>
    <row r="22" spans="1:42" s="22" customFormat="1" ht="15" customHeight="1" x14ac:dyDescent="0.25">
      <c r="A22" s="14"/>
      <c r="B22" s="228" t="s">
        <v>27</v>
      </c>
      <c r="C22" s="229"/>
      <c r="D22" s="229"/>
      <c r="E22" s="229"/>
      <c r="F22" s="230"/>
      <c r="G22" s="121"/>
      <c r="H22" s="121"/>
      <c r="I22" s="121"/>
      <c r="J22" s="121"/>
      <c r="K22" s="121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s="22" customFormat="1" ht="15" customHeight="1" x14ac:dyDescent="0.25">
      <c r="A23" s="14"/>
      <c r="B23" s="228" t="s">
        <v>31</v>
      </c>
      <c r="C23" s="229"/>
      <c r="D23" s="229"/>
      <c r="E23" s="229"/>
      <c r="F23" s="230"/>
      <c r="G23" s="114">
        <v>-24757.81</v>
      </c>
      <c r="H23" s="114">
        <v>0</v>
      </c>
      <c r="I23" s="114">
        <v>20618.93</v>
      </c>
      <c r="J23" s="114"/>
      <c r="K23" s="114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x14ac:dyDescent="0.25">
      <c r="A24" s="14"/>
      <c r="B24" s="226" t="s">
        <v>32</v>
      </c>
      <c r="C24" s="217"/>
      <c r="D24" s="217"/>
      <c r="E24" s="217"/>
      <c r="F24" s="217"/>
      <c r="G24" s="114">
        <v>-51864.849999999802</v>
      </c>
      <c r="H24" s="114">
        <f>H15+H23</f>
        <v>-20618.930000000168</v>
      </c>
      <c r="I24" s="114">
        <f>I15+I23</f>
        <v>35634.150000000205</v>
      </c>
      <c r="J24" s="114"/>
      <c r="K24" s="114"/>
    </row>
    <row r="25" spans="1:42" ht="15.75" x14ac:dyDescent="0.25">
      <c r="B25" s="32"/>
      <c r="C25" s="33"/>
      <c r="D25" s="33"/>
      <c r="E25" s="33"/>
      <c r="F25" s="33"/>
      <c r="G25" s="34"/>
      <c r="H25" s="34"/>
      <c r="I25" s="34"/>
      <c r="J25" s="34"/>
      <c r="K25" s="25"/>
    </row>
    <row r="26" spans="1:42" ht="15.75" x14ac:dyDescent="0.25">
      <c r="B26" s="236" t="s">
        <v>34</v>
      </c>
      <c r="C26" s="236"/>
      <c r="D26" s="236"/>
      <c r="E26" s="236"/>
      <c r="F26" s="236"/>
      <c r="G26" s="236"/>
      <c r="H26" s="236"/>
      <c r="I26" s="236"/>
      <c r="J26" s="236"/>
      <c r="K26" s="236"/>
    </row>
    <row r="27" spans="1:42" ht="15.75" x14ac:dyDescent="0.25">
      <c r="B27" s="8"/>
      <c r="C27" s="9"/>
      <c r="D27" s="9"/>
      <c r="E27" s="9"/>
      <c r="F27" s="9"/>
      <c r="G27" s="10"/>
      <c r="H27" s="10"/>
      <c r="I27" s="10"/>
      <c r="J27" s="10"/>
    </row>
    <row r="28" spans="1:42" ht="15" customHeight="1" x14ac:dyDescent="0.25">
      <c r="B28" s="237" t="s">
        <v>35</v>
      </c>
      <c r="C28" s="237"/>
      <c r="D28" s="237"/>
      <c r="E28" s="237"/>
      <c r="F28" s="237"/>
      <c r="G28" s="237"/>
      <c r="H28" s="237"/>
      <c r="I28" s="237"/>
      <c r="J28" s="237"/>
      <c r="K28" s="237"/>
    </row>
    <row r="29" spans="1:42" x14ac:dyDescent="0.25">
      <c r="B29" s="237" t="s">
        <v>36</v>
      </c>
      <c r="C29" s="237"/>
      <c r="D29" s="237"/>
      <c r="E29" s="237"/>
      <c r="F29" s="237"/>
      <c r="G29" s="237"/>
      <c r="H29" s="237"/>
      <c r="I29" s="237"/>
      <c r="J29" s="237"/>
      <c r="K29" s="237"/>
    </row>
    <row r="30" spans="1:42" ht="15" customHeight="1" x14ac:dyDescent="0.25">
      <c r="B30" s="237" t="s">
        <v>37</v>
      </c>
      <c r="C30" s="237"/>
      <c r="D30" s="237"/>
      <c r="E30" s="237"/>
      <c r="F30" s="237"/>
      <c r="G30" s="237"/>
      <c r="H30" s="237"/>
      <c r="I30" s="237"/>
      <c r="J30" s="237"/>
      <c r="K30" s="237"/>
    </row>
    <row r="31" spans="1:42" ht="36.75" customHeight="1" x14ac:dyDescent="0.25">
      <c r="B31" s="237"/>
      <c r="C31" s="237"/>
      <c r="D31" s="237"/>
      <c r="E31" s="237"/>
      <c r="F31" s="237"/>
      <c r="G31" s="237"/>
      <c r="H31" s="237"/>
      <c r="I31" s="237"/>
      <c r="J31" s="237"/>
      <c r="K31" s="237"/>
    </row>
    <row r="32" spans="1:42" ht="15" customHeight="1" x14ac:dyDescent="0.25">
      <c r="B32" s="225" t="s">
        <v>38</v>
      </c>
      <c r="C32" s="225"/>
      <c r="D32" s="225"/>
      <c r="E32" s="225"/>
      <c r="F32" s="225"/>
      <c r="G32" s="225"/>
      <c r="H32" s="225"/>
      <c r="I32" s="225"/>
      <c r="J32" s="225"/>
      <c r="K32" s="225"/>
    </row>
    <row r="33" spans="2:11" x14ac:dyDescent="0.25">
      <c r="B33" s="225"/>
      <c r="C33" s="225"/>
      <c r="D33" s="225"/>
      <c r="E33" s="225"/>
      <c r="F33" s="225"/>
      <c r="G33" s="225"/>
      <c r="H33" s="225"/>
      <c r="I33" s="225"/>
      <c r="J33" s="225"/>
      <c r="K33" s="225"/>
    </row>
  </sheetData>
  <mergeCells count="26">
    <mergeCell ref="B32:K33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26:K26"/>
    <mergeCell ref="B29:K29"/>
    <mergeCell ref="B28:K28"/>
    <mergeCell ref="B30:K31"/>
    <mergeCell ref="B17:F17"/>
    <mergeCell ref="B1:K1"/>
    <mergeCell ref="B2:K2"/>
    <mergeCell ref="B4:K4"/>
    <mergeCell ref="B13:F13"/>
    <mergeCell ref="B14:F14"/>
    <mergeCell ref="B8:F8"/>
    <mergeCell ref="B9:F9"/>
    <mergeCell ref="B10:F10"/>
    <mergeCell ref="B6:F6"/>
    <mergeCell ref="B7:F7"/>
    <mergeCell ref="B11:F11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2"/>
  <sheetViews>
    <sheetView topLeftCell="B18" workbookViewId="0">
      <selection activeCell="K32" sqref="K3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7" customWidth="1"/>
    <col min="7" max="7" width="23.7109375" customWidth="1"/>
    <col min="8" max="8" width="21.140625" customWidth="1"/>
    <col min="9" max="9" width="25.28515625" customWidth="1"/>
    <col min="10" max="11" width="15.7109375" customWidth="1"/>
  </cols>
  <sheetData>
    <row r="1" spans="1:11" ht="18" customHeight="1" x14ac:dyDescent="0.25">
      <c r="B1" s="1"/>
      <c r="C1" s="1"/>
      <c r="D1" s="1"/>
      <c r="E1" s="11"/>
      <c r="F1" s="1"/>
      <c r="G1" s="1"/>
      <c r="H1" s="1"/>
      <c r="I1" s="1"/>
      <c r="J1" s="1"/>
    </row>
    <row r="2" spans="1:11" ht="15.75" customHeight="1" x14ac:dyDescent="0.25">
      <c r="B2" s="241" t="s">
        <v>7</v>
      </c>
      <c r="C2" s="241"/>
      <c r="D2" s="241"/>
      <c r="E2" s="241"/>
      <c r="F2" s="241"/>
      <c r="G2" s="241"/>
      <c r="H2" s="241"/>
      <c r="I2" s="241"/>
      <c r="J2" s="241"/>
      <c r="K2" s="241"/>
    </row>
    <row r="3" spans="1:11" ht="18" x14ac:dyDescent="0.25">
      <c r="B3" s="1"/>
      <c r="C3" s="1"/>
      <c r="D3" s="1"/>
      <c r="E3" s="11"/>
      <c r="F3" s="1"/>
      <c r="G3" s="1"/>
      <c r="H3" s="1"/>
      <c r="I3" s="2"/>
      <c r="J3" s="2"/>
    </row>
    <row r="4" spans="1:11" ht="18" customHeight="1" x14ac:dyDescent="0.25">
      <c r="B4" s="241" t="s">
        <v>54</v>
      </c>
      <c r="C4" s="241"/>
      <c r="D4" s="241"/>
      <c r="E4" s="241"/>
      <c r="F4" s="241"/>
      <c r="G4" s="241"/>
      <c r="H4" s="241"/>
      <c r="I4" s="241"/>
      <c r="J4" s="241"/>
      <c r="K4" s="241"/>
    </row>
    <row r="5" spans="1:11" ht="18" x14ac:dyDescent="0.25">
      <c r="B5" s="1"/>
      <c r="C5" s="1"/>
      <c r="D5" s="1"/>
      <c r="E5" s="11"/>
      <c r="F5" s="1"/>
      <c r="G5" s="1"/>
      <c r="H5" s="1"/>
      <c r="I5" s="2"/>
      <c r="J5" s="2"/>
    </row>
    <row r="6" spans="1:11" ht="18" x14ac:dyDescent="0.25">
      <c r="B6" s="11"/>
      <c r="C6" s="11"/>
      <c r="D6" s="11"/>
      <c r="E6" s="11"/>
      <c r="F6" s="11"/>
      <c r="G6" s="11"/>
      <c r="H6" s="11"/>
      <c r="I6" s="2"/>
      <c r="J6" s="2"/>
    </row>
    <row r="7" spans="1:11" ht="15.75" customHeight="1" x14ac:dyDescent="0.25">
      <c r="B7" s="241" t="s">
        <v>10</v>
      </c>
      <c r="C7" s="241"/>
      <c r="D7" s="241"/>
      <c r="E7" s="241"/>
      <c r="F7" s="241"/>
      <c r="G7" s="241"/>
      <c r="H7" s="241"/>
      <c r="I7" s="241"/>
      <c r="J7" s="241"/>
      <c r="K7" s="241"/>
    </row>
    <row r="8" spans="1:11" ht="15.75" customHeight="1" x14ac:dyDescent="0.25"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ht="26.25" customHeight="1" x14ac:dyDescent="0.25">
      <c r="A9" s="15"/>
      <c r="B9" s="242" t="s">
        <v>5</v>
      </c>
      <c r="C9" s="242"/>
      <c r="D9" s="242"/>
      <c r="E9" s="242"/>
      <c r="F9" s="242"/>
      <c r="G9" s="144" t="s">
        <v>178</v>
      </c>
      <c r="H9" s="135" t="s">
        <v>173</v>
      </c>
      <c r="I9" s="135" t="s">
        <v>176</v>
      </c>
      <c r="J9" s="135" t="s">
        <v>9</v>
      </c>
      <c r="K9" s="135" t="s">
        <v>20</v>
      </c>
    </row>
    <row r="10" spans="1:11" ht="25.5" customHeight="1" x14ac:dyDescent="0.25">
      <c r="A10" s="15"/>
      <c r="B10" s="240">
        <v>1</v>
      </c>
      <c r="C10" s="240"/>
      <c r="D10" s="240"/>
      <c r="E10" s="240"/>
      <c r="F10" s="240"/>
      <c r="G10" s="166">
        <v>2</v>
      </c>
      <c r="H10" s="136">
        <v>3</v>
      </c>
      <c r="I10" s="136">
        <v>4</v>
      </c>
      <c r="J10" s="136" t="s">
        <v>171</v>
      </c>
      <c r="K10" s="136" t="s">
        <v>175</v>
      </c>
    </row>
    <row r="11" spans="1:11" ht="16.5" customHeight="1" x14ac:dyDescent="0.25">
      <c r="A11" s="86"/>
      <c r="B11" s="68" t="s">
        <v>146</v>
      </c>
      <c r="C11" s="68" t="s">
        <v>147</v>
      </c>
      <c r="D11" s="68"/>
      <c r="E11" s="68"/>
      <c r="F11" s="68" t="s">
        <v>39</v>
      </c>
      <c r="G11" s="122">
        <f>G12</f>
        <v>1186404.79</v>
      </c>
      <c r="H11" s="122">
        <f>H12</f>
        <v>2762000</v>
      </c>
      <c r="I11" s="122">
        <f>I12</f>
        <v>1290977.3700000001</v>
      </c>
      <c r="J11" s="145">
        <f>I11/G11*100</f>
        <v>108.81424121694587</v>
      </c>
      <c r="K11" s="145">
        <f>I11/H11*100</f>
        <v>46.74067233888487</v>
      </c>
    </row>
    <row r="12" spans="1:11" x14ac:dyDescent="0.25">
      <c r="A12" s="80"/>
      <c r="B12" s="36">
        <v>6</v>
      </c>
      <c r="C12" s="36"/>
      <c r="D12" s="36"/>
      <c r="E12" s="36"/>
      <c r="F12" s="36" t="s">
        <v>40</v>
      </c>
      <c r="G12" s="79">
        <f>G13+G19+G22+G27</f>
        <v>1186404.79</v>
      </c>
      <c r="H12" s="79">
        <f>H13+H19+H22+H27</f>
        <v>2762000</v>
      </c>
      <c r="I12" s="79">
        <f>I13+I19+I22+I27</f>
        <v>1290977.3700000001</v>
      </c>
      <c r="J12" s="37">
        <f t="shared" ref="J12:K33" si="0">I12/G12*100</f>
        <v>108.81424121694587</v>
      </c>
      <c r="K12" s="37">
        <f t="shared" ref="K12:K33" si="1">I12/H12*100</f>
        <v>46.74067233888487</v>
      </c>
    </row>
    <row r="13" spans="1:11" ht="22.5" customHeight="1" x14ac:dyDescent="0.25">
      <c r="A13" s="84"/>
      <c r="B13" s="39"/>
      <c r="C13" s="39">
        <v>63</v>
      </c>
      <c r="D13" s="39"/>
      <c r="E13" s="39"/>
      <c r="F13" s="39" t="s">
        <v>11</v>
      </c>
      <c r="G13" s="60">
        <f>G14+G16</f>
        <v>191148.6</v>
      </c>
      <c r="H13" s="60">
        <f>H14+H16</f>
        <v>277700</v>
      </c>
      <c r="I13" s="60">
        <f>I14+I16</f>
        <v>190899.4</v>
      </c>
      <c r="J13" s="40">
        <f t="shared" si="0"/>
        <v>99.869630224861695</v>
      </c>
      <c r="K13" s="40">
        <f t="shared" si="1"/>
        <v>68.743032048973703</v>
      </c>
    </row>
    <row r="14" spans="1:11" ht="15" customHeight="1" x14ac:dyDescent="0.25">
      <c r="A14" s="81"/>
      <c r="B14" s="41"/>
      <c r="C14" s="41"/>
      <c r="D14" s="41">
        <v>631</v>
      </c>
      <c r="E14" s="41"/>
      <c r="F14" s="41" t="s">
        <v>41</v>
      </c>
      <c r="G14" s="88"/>
      <c r="H14" s="88">
        <f t="shared" ref="H14:I14" si="2">H15</f>
        <v>0</v>
      </c>
      <c r="I14" s="88">
        <f t="shared" si="2"/>
        <v>0</v>
      </c>
      <c r="J14" s="71" t="e">
        <f t="shared" si="0"/>
        <v>#DIV/0!</v>
      </c>
      <c r="K14" s="71" t="e">
        <f t="shared" si="1"/>
        <v>#DIV/0!</v>
      </c>
    </row>
    <row r="15" spans="1:11" x14ac:dyDescent="0.25">
      <c r="A15" s="15"/>
      <c r="B15" s="4"/>
      <c r="C15" s="4"/>
      <c r="D15" s="4"/>
      <c r="E15" s="4">
        <v>6311</v>
      </c>
      <c r="F15" s="4" t="s">
        <v>141</v>
      </c>
      <c r="G15" s="89">
        <v>0</v>
      </c>
      <c r="H15" s="89">
        <v>0</v>
      </c>
      <c r="I15" s="61">
        <v>0</v>
      </c>
      <c r="J15" s="72" t="e">
        <f t="shared" si="0"/>
        <v>#DIV/0!</v>
      </c>
      <c r="K15" s="72" t="e">
        <f t="shared" si="1"/>
        <v>#DIV/0!</v>
      </c>
    </row>
    <row r="16" spans="1:11" ht="25.5" x14ac:dyDescent="0.25">
      <c r="A16" s="81"/>
      <c r="B16" s="41"/>
      <c r="C16" s="41"/>
      <c r="D16" s="42">
        <v>636</v>
      </c>
      <c r="E16" s="42"/>
      <c r="F16" s="43" t="s">
        <v>42</v>
      </c>
      <c r="G16" s="88">
        <f>SUM(G17:G18)</f>
        <v>191148.6</v>
      </c>
      <c r="H16" s="88">
        <f>SUM(H17+H18)</f>
        <v>277700</v>
      </c>
      <c r="I16" s="88">
        <f>SUM(I17+I18)</f>
        <v>190899.4</v>
      </c>
      <c r="J16" s="71">
        <f t="shared" si="0"/>
        <v>99.869630224861695</v>
      </c>
      <c r="K16" s="71">
        <f t="shared" si="1"/>
        <v>68.743032048973703</v>
      </c>
    </row>
    <row r="17" spans="1:11" ht="27.75" customHeight="1" x14ac:dyDescent="0.25">
      <c r="A17" s="15"/>
      <c r="B17" s="4"/>
      <c r="C17" s="4"/>
      <c r="D17" s="5"/>
      <c r="E17" s="5">
        <v>6361</v>
      </c>
      <c r="F17" s="16" t="s">
        <v>43</v>
      </c>
      <c r="G17" s="89">
        <v>36856.1</v>
      </c>
      <c r="H17" s="89">
        <v>86100</v>
      </c>
      <c r="I17" s="61">
        <v>99770.89</v>
      </c>
      <c r="J17" s="72">
        <f t="shared" si="0"/>
        <v>270.70387262895423</v>
      </c>
      <c r="K17" s="72">
        <f t="shared" si="1"/>
        <v>115.87792102206735</v>
      </c>
    </row>
    <row r="18" spans="1:11" ht="25.5" x14ac:dyDescent="0.25">
      <c r="A18" s="15"/>
      <c r="B18" s="4"/>
      <c r="C18" s="4"/>
      <c r="D18" s="5"/>
      <c r="E18" s="5">
        <v>6362</v>
      </c>
      <c r="F18" s="16" t="s">
        <v>44</v>
      </c>
      <c r="G18" s="89">
        <v>154292.5</v>
      </c>
      <c r="H18" s="89">
        <v>191600</v>
      </c>
      <c r="I18" s="61">
        <v>91128.51</v>
      </c>
      <c r="J18" s="72">
        <f t="shared" si="0"/>
        <v>59.062177357940271</v>
      </c>
      <c r="K18" s="72">
        <f t="shared" si="1"/>
        <v>47.561852818371605</v>
      </c>
    </row>
    <row r="19" spans="1:11" s="20" customFormat="1" x14ac:dyDescent="0.25">
      <c r="A19" s="85"/>
      <c r="B19" s="44"/>
      <c r="C19" s="44">
        <v>65</v>
      </c>
      <c r="D19" s="45"/>
      <c r="E19" s="45"/>
      <c r="F19" s="46" t="s">
        <v>45</v>
      </c>
      <c r="G19" s="60">
        <f>SUM(G20)</f>
        <v>88867.18</v>
      </c>
      <c r="H19" s="60">
        <f>SUM(H20)</f>
        <v>186000</v>
      </c>
      <c r="I19" s="60">
        <f>SUM(I20)</f>
        <v>86488.73</v>
      </c>
      <c r="J19" s="40">
        <f t="shared" si="0"/>
        <v>97.323590103793094</v>
      </c>
      <c r="K19" s="40">
        <f t="shared" si="1"/>
        <v>46.499317204301072</v>
      </c>
    </row>
    <row r="20" spans="1:11" ht="15" customHeight="1" x14ac:dyDescent="0.25">
      <c r="A20" s="81"/>
      <c r="B20" s="47"/>
      <c r="C20" s="41"/>
      <c r="D20" s="42">
        <v>652</v>
      </c>
      <c r="E20" s="42"/>
      <c r="F20" s="43" t="s">
        <v>45</v>
      </c>
      <c r="G20" s="88">
        <f>SUM(G21)</f>
        <v>88867.18</v>
      </c>
      <c r="H20" s="88">
        <f t="shared" ref="H20:I20" si="3">H21</f>
        <v>186000</v>
      </c>
      <c r="I20" s="88">
        <f t="shared" si="3"/>
        <v>86488.73</v>
      </c>
      <c r="J20" s="71">
        <f t="shared" si="0"/>
        <v>97.323590103793094</v>
      </c>
      <c r="K20" s="71">
        <f t="shared" si="1"/>
        <v>46.499317204301072</v>
      </c>
    </row>
    <row r="21" spans="1:11" ht="22.5" customHeight="1" x14ac:dyDescent="0.25">
      <c r="A21" s="15"/>
      <c r="B21" s="4"/>
      <c r="C21" s="4"/>
      <c r="D21" s="5"/>
      <c r="E21" s="5">
        <v>6526</v>
      </c>
      <c r="F21" s="162" t="s">
        <v>180</v>
      </c>
      <c r="G21" s="89">
        <v>88867.18</v>
      </c>
      <c r="H21" s="89">
        <v>186000</v>
      </c>
      <c r="I21" s="61">
        <v>86488.73</v>
      </c>
      <c r="J21" s="72">
        <f t="shared" si="0"/>
        <v>97.323590103793094</v>
      </c>
      <c r="K21" s="72">
        <f t="shared" si="1"/>
        <v>46.499317204301072</v>
      </c>
    </row>
    <row r="22" spans="1:11" ht="24" customHeight="1" x14ac:dyDescent="0.25">
      <c r="A22" s="84"/>
      <c r="B22" s="44"/>
      <c r="C22" s="44">
        <v>66</v>
      </c>
      <c r="D22" s="45"/>
      <c r="E22" s="45"/>
      <c r="F22" s="39" t="s">
        <v>12</v>
      </c>
      <c r="G22" s="60">
        <f>SUM(G23+G25)</f>
        <v>27182.879999999997</v>
      </c>
      <c r="H22" s="60">
        <f>SUM(H23+H25)</f>
        <v>27300</v>
      </c>
      <c r="I22" s="60">
        <f>SUM(I23+I25)</f>
        <v>13525.779999999999</v>
      </c>
      <c r="J22" s="40">
        <f t="shared" si="0"/>
        <v>49.758450907335792</v>
      </c>
      <c r="K22" s="40">
        <f t="shared" si="1"/>
        <v>49.544981684981678</v>
      </c>
    </row>
    <row r="23" spans="1:11" ht="15" customHeight="1" x14ac:dyDescent="0.25">
      <c r="A23" s="81"/>
      <c r="B23" s="47"/>
      <c r="C23" s="48"/>
      <c r="D23" s="42">
        <v>661</v>
      </c>
      <c r="E23" s="42"/>
      <c r="F23" s="49" t="s">
        <v>13</v>
      </c>
      <c r="G23" s="88">
        <f>SUM(G24)</f>
        <v>4441.74</v>
      </c>
      <c r="H23" s="88">
        <f t="shared" ref="H23:I23" si="4">H24</f>
        <v>11000</v>
      </c>
      <c r="I23" s="88">
        <f t="shared" si="4"/>
        <v>5110.88</v>
      </c>
      <c r="J23" s="71">
        <f t="shared" si="0"/>
        <v>115.06481694110869</v>
      </c>
      <c r="K23" s="71">
        <f t="shared" si="1"/>
        <v>46.462545454545456</v>
      </c>
    </row>
    <row r="24" spans="1:11" ht="15.75" customHeight="1" x14ac:dyDescent="0.25">
      <c r="A24" s="15"/>
      <c r="B24" s="4"/>
      <c r="C24" s="4"/>
      <c r="D24" s="5"/>
      <c r="E24" s="5">
        <v>6615</v>
      </c>
      <c r="F24" s="6" t="s">
        <v>46</v>
      </c>
      <c r="G24" s="89">
        <v>4441.74</v>
      </c>
      <c r="H24" s="90">
        <v>11000</v>
      </c>
      <c r="I24" s="61">
        <v>5110.88</v>
      </c>
      <c r="J24" s="72">
        <f t="shared" si="0"/>
        <v>115.06481694110869</v>
      </c>
      <c r="K24" s="72">
        <f t="shared" si="1"/>
        <v>46.462545454545456</v>
      </c>
    </row>
    <row r="25" spans="1:11" ht="25.5" customHeight="1" x14ac:dyDescent="0.25">
      <c r="A25" s="81"/>
      <c r="B25" s="41"/>
      <c r="C25" s="41"/>
      <c r="D25" s="42">
        <v>663</v>
      </c>
      <c r="E25" s="42"/>
      <c r="F25" s="49" t="s">
        <v>47</v>
      </c>
      <c r="G25" s="88">
        <f>SUM(G26)</f>
        <v>22741.14</v>
      </c>
      <c r="H25" s="88">
        <f t="shared" ref="H25:I25" si="5">H26</f>
        <v>16300</v>
      </c>
      <c r="I25" s="88">
        <f t="shared" si="5"/>
        <v>8414.9</v>
      </c>
      <c r="J25" s="71">
        <f t="shared" si="0"/>
        <v>37.002982260344034</v>
      </c>
      <c r="K25" s="206">
        <f t="shared" si="1"/>
        <v>51.625153374233122</v>
      </c>
    </row>
    <row r="26" spans="1:11" ht="12.75" customHeight="1" x14ac:dyDescent="0.25">
      <c r="A26" s="15"/>
      <c r="B26" s="4"/>
      <c r="C26" s="4"/>
      <c r="D26" s="5"/>
      <c r="E26" s="5">
        <v>6631</v>
      </c>
      <c r="F26" s="6" t="s">
        <v>55</v>
      </c>
      <c r="G26" s="89">
        <v>22741.14</v>
      </c>
      <c r="H26" s="90">
        <v>16300</v>
      </c>
      <c r="I26" s="61">
        <v>8414.9</v>
      </c>
      <c r="J26" s="72">
        <f t="shared" si="0"/>
        <v>37.002982260344034</v>
      </c>
      <c r="K26" s="207">
        <f t="shared" si="1"/>
        <v>51.625153374233122</v>
      </c>
    </row>
    <row r="27" spans="1:11" x14ac:dyDescent="0.25">
      <c r="A27" s="83"/>
      <c r="B27" s="44"/>
      <c r="C27" s="44">
        <v>67</v>
      </c>
      <c r="D27" s="45"/>
      <c r="E27" s="45"/>
      <c r="F27" s="39" t="s">
        <v>48</v>
      </c>
      <c r="G27" s="50">
        <f>SUM(G28)</f>
        <v>879206.13</v>
      </c>
      <c r="H27" s="50">
        <f>SUM(H28)</f>
        <v>2271000</v>
      </c>
      <c r="I27" s="50">
        <f>SUM(I28)</f>
        <v>1000063.4600000001</v>
      </c>
      <c r="J27" s="40">
        <f t="shared" si="0"/>
        <v>113.74618828010219</v>
      </c>
      <c r="K27" s="40">
        <f t="shared" si="1"/>
        <v>44.036259797446064</v>
      </c>
    </row>
    <row r="28" spans="1:11" x14ac:dyDescent="0.25">
      <c r="A28" s="81"/>
      <c r="B28" s="51"/>
      <c r="C28" s="41"/>
      <c r="D28" s="41">
        <v>671</v>
      </c>
      <c r="E28" s="42"/>
      <c r="F28" s="49" t="s">
        <v>48</v>
      </c>
      <c r="G28" s="52">
        <f>SUM(G29:G30)</f>
        <v>879206.13</v>
      </c>
      <c r="H28" s="52">
        <f t="shared" ref="H28:I28" si="6">SUM(H29+H30)</f>
        <v>2271000</v>
      </c>
      <c r="I28" s="123">
        <f t="shared" si="6"/>
        <v>1000063.4600000001</v>
      </c>
      <c r="J28" s="124">
        <f t="shared" si="0"/>
        <v>113.74618828010219</v>
      </c>
      <c r="K28" s="124">
        <f t="shared" si="1"/>
        <v>44.036259797446064</v>
      </c>
    </row>
    <row r="29" spans="1:11" ht="25.5" x14ac:dyDescent="0.25">
      <c r="A29" s="15"/>
      <c r="B29" s="47"/>
      <c r="C29" s="54"/>
      <c r="D29" s="55"/>
      <c r="E29" s="55">
        <v>6711</v>
      </c>
      <c r="F29" s="56" t="s">
        <v>49</v>
      </c>
      <c r="G29" s="90">
        <v>825239.28</v>
      </c>
      <c r="H29" s="90">
        <v>2211000</v>
      </c>
      <c r="I29" s="132">
        <v>972653.42</v>
      </c>
      <c r="J29" s="72">
        <f t="shared" si="0"/>
        <v>117.86319962859741</v>
      </c>
      <c r="K29" s="72">
        <f t="shared" si="1"/>
        <v>43.991561284486657</v>
      </c>
    </row>
    <row r="30" spans="1:11" ht="25.5" x14ac:dyDescent="0.25">
      <c r="A30" s="15"/>
      <c r="B30" s="47"/>
      <c r="C30" s="54"/>
      <c r="D30" s="54"/>
      <c r="E30" s="54">
        <v>6712</v>
      </c>
      <c r="F30" s="56" t="s">
        <v>50</v>
      </c>
      <c r="G30" s="90">
        <v>53966.85</v>
      </c>
      <c r="H30" s="90">
        <v>60000</v>
      </c>
      <c r="I30" s="132">
        <v>27410.04</v>
      </c>
      <c r="J30" s="72">
        <f t="shared" si="0"/>
        <v>50.790513064964884</v>
      </c>
      <c r="K30" s="72">
        <f t="shared" si="1"/>
        <v>45.683399999999999</v>
      </c>
    </row>
    <row r="31" spans="1:11" x14ac:dyDescent="0.25">
      <c r="A31" s="15"/>
      <c r="B31" s="13">
        <v>9</v>
      </c>
      <c r="C31" s="13"/>
      <c r="D31" s="13"/>
      <c r="E31" s="13"/>
      <c r="F31" s="57" t="s">
        <v>51</v>
      </c>
      <c r="G31" s="91"/>
      <c r="H31" s="139"/>
      <c r="I31" s="138"/>
      <c r="J31" s="146"/>
      <c r="K31" s="72"/>
    </row>
    <row r="32" spans="1:11" x14ac:dyDescent="0.25">
      <c r="A32" s="82"/>
      <c r="B32" s="58"/>
      <c r="C32" s="58">
        <v>92</v>
      </c>
      <c r="D32" s="58"/>
      <c r="E32" s="58"/>
      <c r="F32" s="59" t="s">
        <v>52</v>
      </c>
      <c r="G32" s="199">
        <v>27107.040000000001</v>
      </c>
      <c r="H32" s="199">
        <v>0</v>
      </c>
      <c r="I32" s="202">
        <v>0</v>
      </c>
      <c r="J32" s="203">
        <f t="shared" si="0"/>
        <v>0</v>
      </c>
      <c r="K32" s="203" t="e">
        <f t="shared" si="0"/>
        <v>#DIV/0!</v>
      </c>
    </row>
    <row r="33" spans="1:11" x14ac:dyDescent="0.25">
      <c r="A33" s="87"/>
      <c r="B33" s="200"/>
      <c r="C33" s="200"/>
      <c r="D33" s="200">
        <v>922</v>
      </c>
      <c r="E33" s="200"/>
      <c r="F33" s="200" t="s">
        <v>53</v>
      </c>
      <c r="G33" s="201">
        <v>24757.81</v>
      </c>
      <c r="H33" s="201">
        <v>20618.93</v>
      </c>
      <c r="I33" s="201">
        <v>20618.93</v>
      </c>
      <c r="J33" s="203">
        <f t="shared" si="0"/>
        <v>83.282527816474882</v>
      </c>
      <c r="K33" s="203">
        <f t="shared" si="1"/>
        <v>100</v>
      </c>
    </row>
    <row r="34" spans="1:11" x14ac:dyDescent="0.25">
      <c r="A34" s="66"/>
      <c r="B34" s="64"/>
      <c r="C34" s="63"/>
      <c r="D34" s="64"/>
      <c r="E34" s="64"/>
      <c r="F34" s="65"/>
      <c r="G34" s="147"/>
      <c r="H34" s="147"/>
      <c r="I34" s="148"/>
      <c r="J34" s="148"/>
      <c r="K34" s="148"/>
    </row>
    <row r="35" spans="1:11" x14ac:dyDescent="0.25">
      <c r="A35" s="66"/>
      <c r="B35" s="64"/>
      <c r="C35" s="63"/>
      <c r="D35" s="67"/>
      <c r="E35" s="67"/>
      <c r="F35" s="67"/>
      <c r="G35" s="147"/>
      <c r="H35" s="147"/>
      <c r="I35" s="148"/>
      <c r="J35" s="148"/>
      <c r="K35" s="148"/>
    </row>
    <row r="36" spans="1:11" ht="38.25" customHeight="1" x14ac:dyDescent="0.25">
      <c r="A36" s="66"/>
      <c r="B36" s="64"/>
      <c r="C36" s="64"/>
      <c r="D36" s="67"/>
      <c r="E36" s="67"/>
      <c r="F36" s="67"/>
      <c r="G36" s="147"/>
      <c r="H36" s="147"/>
      <c r="I36" s="148"/>
      <c r="J36" s="148"/>
      <c r="K36" s="148"/>
    </row>
    <row r="37" spans="1:11" ht="25.5" customHeight="1" x14ac:dyDescent="0.25">
      <c r="A37" s="62"/>
      <c r="B37" s="239" t="s">
        <v>5</v>
      </c>
      <c r="C37" s="239"/>
      <c r="D37" s="239"/>
      <c r="E37" s="239"/>
      <c r="F37" s="239"/>
      <c r="G37" s="144" t="s">
        <v>178</v>
      </c>
      <c r="H37" s="135" t="s">
        <v>173</v>
      </c>
      <c r="I37" s="135" t="s">
        <v>176</v>
      </c>
      <c r="J37" s="135" t="s">
        <v>9</v>
      </c>
      <c r="K37" s="135" t="s">
        <v>20</v>
      </c>
    </row>
    <row r="38" spans="1:11" ht="25.5" customHeight="1" x14ac:dyDescent="0.25">
      <c r="A38" s="15"/>
      <c r="B38" s="238">
        <v>1</v>
      </c>
      <c r="C38" s="238"/>
      <c r="D38" s="238"/>
      <c r="E38" s="238"/>
      <c r="F38" s="238"/>
      <c r="G38" s="149">
        <v>2</v>
      </c>
      <c r="H38" s="149">
        <v>3</v>
      </c>
      <c r="I38" s="149">
        <v>4</v>
      </c>
      <c r="J38" s="149" t="s">
        <v>171</v>
      </c>
      <c r="K38" s="149" t="s">
        <v>175</v>
      </c>
    </row>
    <row r="39" spans="1:11" x14ac:dyDescent="0.25">
      <c r="A39" s="15"/>
      <c r="B39" s="68"/>
      <c r="C39" s="68"/>
      <c r="D39" s="68"/>
      <c r="E39" s="69"/>
      <c r="F39" s="68" t="s">
        <v>18</v>
      </c>
      <c r="G39" s="122">
        <f>G40+G83</f>
        <v>1213511.83</v>
      </c>
      <c r="H39" s="122">
        <f>H40+H83</f>
        <v>2782618.93</v>
      </c>
      <c r="I39" s="122">
        <f>I40+I83</f>
        <v>1275962.1499999999</v>
      </c>
      <c r="J39" s="131">
        <f t="shared" ref="J39:J92" si="7">I39/G39*100</f>
        <v>105.14624731758897</v>
      </c>
      <c r="K39" s="131">
        <f>I39/H39*100</f>
        <v>45.854721113393701</v>
      </c>
    </row>
    <row r="40" spans="1:11" x14ac:dyDescent="0.25">
      <c r="A40" s="15"/>
      <c r="B40" s="36">
        <v>3</v>
      </c>
      <c r="C40" s="36"/>
      <c r="D40" s="36"/>
      <c r="E40" s="36"/>
      <c r="F40" s="36" t="s">
        <v>2</v>
      </c>
      <c r="G40" s="79">
        <f>G41+G48+G78</f>
        <v>1074033.8900000001</v>
      </c>
      <c r="H40" s="79">
        <f>H41+H48+H78</f>
        <v>2513918.9300000002</v>
      </c>
      <c r="I40" s="79">
        <f>SUM(I41+I48+I78)</f>
        <v>1148639.46</v>
      </c>
      <c r="J40" s="37">
        <f t="shared" si="7"/>
        <v>106.9462957076708</v>
      </c>
      <c r="K40" s="38">
        <f t="shared" ref="K40:K92" si="8">I40/H40*100</f>
        <v>45.691189413176495</v>
      </c>
    </row>
    <row r="41" spans="1:11" ht="22.5" x14ac:dyDescent="0.25">
      <c r="A41" s="15"/>
      <c r="B41" s="70" t="s">
        <v>56</v>
      </c>
      <c r="C41" s="39">
        <v>31</v>
      </c>
      <c r="D41" s="39"/>
      <c r="E41" s="39"/>
      <c r="F41" s="39" t="s">
        <v>3</v>
      </c>
      <c r="G41" s="60">
        <f>SUM(G42+G44+G46)</f>
        <v>929201.45</v>
      </c>
      <c r="H41" s="60">
        <f>SUM(H42+H44+H46)</f>
        <v>2159800</v>
      </c>
      <c r="I41" s="60">
        <f>SUM(I42+I44+I46)</f>
        <v>977112.72</v>
      </c>
      <c r="J41" s="40">
        <f t="shared" si="7"/>
        <v>105.1561768441063</v>
      </c>
      <c r="K41" s="40">
        <f t="shared" si="8"/>
        <v>45.240888971201038</v>
      </c>
    </row>
    <row r="42" spans="1:11" x14ac:dyDescent="0.25">
      <c r="A42" s="15"/>
      <c r="B42" s="47"/>
      <c r="C42" s="41"/>
      <c r="D42" s="41">
        <v>311</v>
      </c>
      <c r="E42" s="41"/>
      <c r="F42" s="41" t="s">
        <v>14</v>
      </c>
      <c r="G42" s="88">
        <f>SUM(G43)</f>
        <v>755255.75</v>
      </c>
      <c r="H42" s="88">
        <f>SUM(H43)</f>
        <v>1697700</v>
      </c>
      <c r="I42" s="88">
        <f t="shared" ref="I42" si="9">I43</f>
        <v>794083.1</v>
      </c>
      <c r="J42" s="71">
        <f t="shared" si="7"/>
        <v>105.14095390865941</v>
      </c>
      <c r="K42" s="71">
        <f t="shared" si="8"/>
        <v>46.77405313070625</v>
      </c>
    </row>
    <row r="43" spans="1:11" x14ac:dyDescent="0.25">
      <c r="B43" s="4"/>
      <c r="C43" s="4"/>
      <c r="D43" s="4"/>
      <c r="E43" s="4">
        <v>3111</v>
      </c>
      <c r="F43" s="4" t="s">
        <v>15</v>
      </c>
      <c r="G43" s="89">
        <v>755255.75</v>
      </c>
      <c r="H43" s="89">
        <v>1697700</v>
      </c>
      <c r="I43" s="61">
        <v>794083.1</v>
      </c>
      <c r="J43" s="72">
        <f t="shared" si="7"/>
        <v>105.14095390865941</v>
      </c>
      <c r="K43" s="72">
        <f t="shared" si="8"/>
        <v>46.77405313070625</v>
      </c>
    </row>
    <row r="44" spans="1:11" x14ac:dyDescent="0.25">
      <c r="B44" s="41"/>
      <c r="C44" s="41"/>
      <c r="D44" s="41">
        <v>312</v>
      </c>
      <c r="E44" s="41"/>
      <c r="F44" s="41" t="s">
        <v>57</v>
      </c>
      <c r="G44" s="88">
        <f>SUM(G45)</f>
        <v>50168.37</v>
      </c>
      <c r="H44" s="88">
        <f>SUM(H45)</f>
        <v>182000</v>
      </c>
      <c r="I44" s="88">
        <f t="shared" ref="I44" si="10">I45</f>
        <v>52039.95</v>
      </c>
      <c r="J44" s="71">
        <f t="shared" si="7"/>
        <v>103.73059758568995</v>
      </c>
      <c r="K44" s="71">
        <f t="shared" si="8"/>
        <v>28.593379120879121</v>
      </c>
    </row>
    <row r="45" spans="1:11" x14ac:dyDescent="0.25">
      <c r="B45" s="4"/>
      <c r="C45" s="4"/>
      <c r="D45" s="4"/>
      <c r="E45" s="4">
        <v>3121</v>
      </c>
      <c r="F45" s="4" t="s">
        <v>57</v>
      </c>
      <c r="G45" s="89">
        <v>50168.37</v>
      </c>
      <c r="H45" s="89">
        <v>182000</v>
      </c>
      <c r="I45" s="61">
        <v>52039.95</v>
      </c>
      <c r="J45" s="72">
        <f t="shared" si="7"/>
        <v>103.73059758568995</v>
      </c>
      <c r="K45" s="72">
        <f t="shared" si="8"/>
        <v>28.593379120879121</v>
      </c>
    </row>
    <row r="46" spans="1:11" x14ac:dyDescent="0.25">
      <c r="B46" s="41"/>
      <c r="C46" s="41"/>
      <c r="D46" s="41">
        <v>313</v>
      </c>
      <c r="E46" s="41"/>
      <c r="F46" s="41" t="s">
        <v>58</v>
      </c>
      <c r="G46" s="88">
        <f>SUM(G47)</f>
        <v>123777.33</v>
      </c>
      <c r="H46" s="88">
        <f>SUM(H47)</f>
        <v>280100</v>
      </c>
      <c r="I46" s="88">
        <f>I47</f>
        <v>130989.67</v>
      </c>
      <c r="J46" s="71">
        <f t="shared" si="7"/>
        <v>105.82686668067569</v>
      </c>
      <c r="K46" s="71">
        <f t="shared" si="8"/>
        <v>46.765323098893255</v>
      </c>
    </row>
    <row r="47" spans="1:11" x14ac:dyDescent="0.25">
      <c r="B47" s="4"/>
      <c r="C47" s="4"/>
      <c r="D47" s="4"/>
      <c r="E47" s="4">
        <v>3132</v>
      </c>
      <c r="F47" s="4" t="s">
        <v>59</v>
      </c>
      <c r="G47" s="89">
        <v>123777.33</v>
      </c>
      <c r="H47" s="89">
        <v>280100</v>
      </c>
      <c r="I47" s="61">
        <v>130989.67</v>
      </c>
      <c r="J47" s="72">
        <f t="shared" si="7"/>
        <v>105.82686668067569</v>
      </c>
      <c r="K47" s="72">
        <f t="shared" si="8"/>
        <v>46.765323098893255</v>
      </c>
    </row>
    <row r="48" spans="1:11" x14ac:dyDescent="0.25">
      <c r="B48" s="73" t="s">
        <v>60</v>
      </c>
      <c r="C48" s="44">
        <v>32</v>
      </c>
      <c r="D48" s="45"/>
      <c r="E48" s="45"/>
      <c r="F48" s="44" t="s">
        <v>8</v>
      </c>
      <c r="G48" s="60">
        <f>G49+G53+G59+G69+G71</f>
        <v>144519.82</v>
      </c>
      <c r="H48" s="60">
        <f>H49+H53+H59+H69+H71</f>
        <v>353418.93000000005</v>
      </c>
      <c r="I48" s="60">
        <f>SUM(I49+I53+I59+I69+I71)</f>
        <v>171194.72000000003</v>
      </c>
      <c r="J48" s="40">
        <f t="shared" si="7"/>
        <v>118.45760671442854</v>
      </c>
      <c r="K48" s="40">
        <f t="shared" si="8"/>
        <v>48.439601127194862</v>
      </c>
    </row>
    <row r="49" spans="2:11" x14ac:dyDescent="0.25">
      <c r="B49" s="41"/>
      <c r="C49" s="41"/>
      <c r="D49" s="41">
        <v>321</v>
      </c>
      <c r="E49" s="41"/>
      <c r="F49" s="41" t="s">
        <v>16</v>
      </c>
      <c r="G49" s="88">
        <f>SUM(G50:G52)</f>
        <v>23214.63</v>
      </c>
      <c r="H49" s="88">
        <f>SUM(H50:H52)</f>
        <v>41600</v>
      </c>
      <c r="I49" s="88">
        <f t="shared" ref="I49" si="11">SUM(I50:I52)</f>
        <v>21786.42</v>
      </c>
      <c r="J49" s="71">
        <f t="shared" si="7"/>
        <v>93.847802011059386</v>
      </c>
      <c r="K49" s="71">
        <f t="shared" si="8"/>
        <v>52.371201923076917</v>
      </c>
    </row>
    <row r="50" spans="2:11" x14ac:dyDescent="0.25">
      <c r="B50" s="4"/>
      <c r="C50" s="13"/>
      <c r="D50" s="4"/>
      <c r="E50" s="4">
        <v>3211</v>
      </c>
      <c r="F50" s="16" t="s">
        <v>17</v>
      </c>
      <c r="G50" s="89">
        <v>2654.54</v>
      </c>
      <c r="H50" s="89">
        <v>7300</v>
      </c>
      <c r="I50" s="61">
        <v>3635.71</v>
      </c>
      <c r="J50" s="72">
        <f t="shared" si="7"/>
        <v>136.96195951087572</v>
      </c>
      <c r="K50" s="72">
        <f t="shared" si="8"/>
        <v>49.804246575342468</v>
      </c>
    </row>
    <row r="51" spans="2:11" x14ac:dyDescent="0.25">
      <c r="B51" s="4"/>
      <c r="C51" s="13"/>
      <c r="D51" s="4"/>
      <c r="E51" s="4">
        <v>3212</v>
      </c>
      <c r="F51" s="4" t="s">
        <v>142</v>
      </c>
      <c r="G51" s="89">
        <v>19252.189999999999</v>
      </c>
      <c r="H51" s="89">
        <v>31500</v>
      </c>
      <c r="I51" s="61">
        <v>16350.71</v>
      </c>
      <c r="J51" s="72">
        <f t="shared" si="7"/>
        <v>84.929091183912064</v>
      </c>
      <c r="K51" s="72">
        <f t="shared" si="8"/>
        <v>51.907015873015872</v>
      </c>
    </row>
    <row r="52" spans="2:11" x14ac:dyDescent="0.25">
      <c r="B52" s="4"/>
      <c r="C52" s="4"/>
      <c r="D52" s="4"/>
      <c r="E52" s="4">
        <v>3213</v>
      </c>
      <c r="F52" s="4" t="s">
        <v>61</v>
      </c>
      <c r="G52" s="89">
        <v>1307.9000000000001</v>
      </c>
      <c r="H52" s="89">
        <v>2800</v>
      </c>
      <c r="I52" s="61">
        <v>1800</v>
      </c>
      <c r="J52" s="72">
        <f t="shared" si="7"/>
        <v>137.62520070341768</v>
      </c>
      <c r="K52" s="72">
        <f t="shared" si="8"/>
        <v>64.285714285714292</v>
      </c>
    </row>
    <row r="53" spans="2:11" x14ac:dyDescent="0.25">
      <c r="B53" s="41"/>
      <c r="C53" s="41"/>
      <c r="D53" s="41">
        <v>322</v>
      </c>
      <c r="E53" s="41"/>
      <c r="F53" s="41" t="s">
        <v>62</v>
      </c>
      <c r="G53" s="88">
        <f>SUM(G54:G58)</f>
        <v>51476.36</v>
      </c>
      <c r="H53" s="88">
        <f>SUM(H54:H58)</f>
        <v>113163.54000000001</v>
      </c>
      <c r="I53" s="88">
        <f>SUM(I54:I58)</f>
        <v>54676.47</v>
      </c>
      <c r="J53" s="71">
        <f t="shared" si="7"/>
        <v>106.21665945299941</v>
      </c>
      <c r="K53" s="71">
        <f t="shared" si="8"/>
        <v>48.316330507158042</v>
      </c>
    </row>
    <row r="54" spans="2:11" x14ac:dyDescent="0.25">
      <c r="B54" s="54"/>
      <c r="C54" s="54"/>
      <c r="D54" s="54"/>
      <c r="E54" s="54">
        <v>3221</v>
      </c>
      <c r="F54" s="54" t="s">
        <v>63</v>
      </c>
      <c r="G54" s="90">
        <v>22880.9</v>
      </c>
      <c r="H54" s="90">
        <v>42000</v>
      </c>
      <c r="I54" s="132">
        <v>18011.259999999998</v>
      </c>
      <c r="J54" s="72">
        <f t="shared" si="7"/>
        <v>78.717445555026231</v>
      </c>
      <c r="K54" s="72">
        <f t="shared" si="8"/>
        <v>42.88395238095238</v>
      </c>
    </row>
    <row r="55" spans="2:11" x14ac:dyDescent="0.25">
      <c r="B55" s="54"/>
      <c r="C55" s="54"/>
      <c r="D55" s="54"/>
      <c r="E55" s="54">
        <v>3223</v>
      </c>
      <c r="F55" s="54" t="s">
        <v>64</v>
      </c>
      <c r="G55" s="90">
        <v>19664.48</v>
      </c>
      <c r="H55" s="90">
        <v>53663.54</v>
      </c>
      <c r="I55" s="132">
        <v>26839.09</v>
      </c>
      <c r="J55" s="72">
        <f t="shared" si="7"/>
        <v>136.48512444773522</v>
      </c>
      <c r="K55" s="72">
        <f t="shared" si="8"/>
        <v>50.013640546262884</v>
      </c>
    </row>
    <row r="56" spans="2:11" x14ac:dyDescent="0.25">
      <c r="B56" s="54"/>
      <c r="C56" s="54"/>
      <c r="D56" s="54"/>
      <c r="E56" s="54">
        <v>3224</v>
      </c>
      <c r="F56" s="54" t="s">
        <v>65</v>
      </c>
      <c r="G56" s="90">
        <v>8930.98</v>
      </c>
      <c r="H56" s="90">
        <v>13500</v>
      </c>
      <c r="I56" s="132">
        <v>9826.1200000000008</v>
      </c>
      <c r="J56" s="72">
        <f t="shared" si="7"/>
        <v>110.02286423214476</v>
      </c>
      <c r="K56" s="72">
        <f t="shared" si="8"/>
        <v>72.786074074074079</v>
      </c>
    </row>
    <row r="57" spans="2:11" x14ac:dyDescent="0.25">
      <c r="B57" s="54"/>
      <c r="C57" s="54"/>
      <c r="D57" s="54"/>
      <c r="E57" s="54">
        <v>3225</v>
      </c>
      <c r="F57" s="54" t="s">
        <v>66</v>
      </c>
      <c r="G57" s="90">
        <v>0</v>
      </c>
      <c r="H57" s="90">
        <v>2000</v>
      </c>
      <c r="I57" s="72">
        <v>0</v>
      </c>
      <c r="J57" s="72" t="e">
        <f t="shared" si="7"/>
        <v>#DIV/0!</v>
      </c>
      <c r="K57" s="72">
        <f t="shared" si="8"/>
        <v>0</v>
      </c>
    </row>
    <row r="58" spans="2:11" x14ac:dyDescent="0.25">
      <c r="B58" s="54"/>
      <c r="C58" s="54"/>
      <c r="D58" s="54"/>
      <c r="E58" s="54">
        <v>3227</v>
      </c>
      <c r="F58" s="54" t="s">
        <v>67</v>
      </c>
      <c r="G58" s="90">
        <v>0</v>
      </c>
      <c r="H58" s="90">
        <v>2000</v>
      </c>
      <c r="I58" s="132">
        <v>0</v>
      </c>
      <c r="J58" s="72" t="e">
        <f t="shared" si="7"/>
        <v>#DIV/0!</v>
      </c>
      <c r="K58" s="72">
        <f t="shared" si="8"/>
        <v>0</v>
      </c>
    </row>
    <row r="59" spans="2:11" x14ac:dyDescent="0.25">
      <c r="B59" s="41"/>
      <c r="C59" s="41"/>
      <c r="D59" s="41">
        <v>323</v>
      </c>
      <c r="E59" s="41"/>
      <c r="F59" s="41" t="s">
        <v>216</v>
      </c>
      <c r="G59" s="88">
        <f>SUM(G60:G68)</f>
        <v>52535.44</v>
      </c>
      <c r="H59" s="88">
        <f>SUM(H60:H68)</f>
        <v>165955.39000000001</v>
      </c>
      <c r="I59" s="88">
        <f t="shared" ref="I59" si="12">SUM(I60:I68)</f>
        <v>76589.400000000009</v>
      </c>
      <c r="J59" s="71">
        <f t="shared" si="7"/>
        <v>145.7861588291637</v>
      </c>
      <c r="K59" s="71">
        <f t="shared" si="8"/>
        <v>46.150595048464531</v>
      </c>
    </row>
    <row r="60" spans="2:11" x14ac:dyDescent="0.25">
      <c r="B60" s="54"/>
      <c r="C60" s="54"/>
      <c r="D60" s="54"/>
      <c r="E60" s="54">
        <v>3231</v>
      </c>
      <c r="F60" s="54" t="s">
        <v>68</v>
      </c>
      <c r="G60" s="90">
        <v>9353.84</v>
      </c>
      <c r="H60" s="90">
        <v>17000</v>
      </c>
      <c r="I60" s="132">
        <v>7142.57</v>
      </c>
      <c r="J60" s="72">
        <f t="shared" si="7"/>
        <v>76.359762407738415</v>
      </c>
      <c r="K60" s="72">
        <f t="shared" si="8"/>
        <v>42.015117647058823</v>
      </c>
    </row>
    <row r="61" spans="2:11" x14ac:dyDescent="0.25">
      <c r="B61" s="54"/>
      <c r="C61" s="54"/>
      <c r="D61" s="54"/>
      <c r="E61" s="54">
        <v>3232</v>
      </c>
      <c r="F61" s="54" t="s">
        <v>69</v>
      </c>
      <c r="G61" s="90">
        <v>10749.22</v>
      </c>
      <c r="H61" s="90">
        <v>56955.39</v>
      </c>
      <c r="I61" s="132">
        <v>33108.400000000001</v>
      </c>
      <c r="J61" s="72">
        <f t="shared" si="7"/>
        <v>308.00746472767327</v>
      </c>
      <c r="K61" s="72">
        <f t="shared" si="8"/>
        <v>58.130406972895813</v>
      </c>
    </row>
    <row r="62" spans="2:11" x14ac:dyDescent="0.25">
      <c r="B62" s="54"/>
      <c r="C62" s="54"/>
      <c r="D62" s="54"/>
      <c r="E62" s="54">
        <v>3233</v>
      </c>
      <c r="F62" s="54" t="s">
        <v>70</v>
      </c>
      <c r="G62" s="90">
        <v>4019.13</v>
      </c>
      <c r="H62" s="90">
        <v>5500</v>
      </c>
      <c r="I62" s="132">
        <v>3744.24</v>
      </c>
      <c r="J62" s="72">
        <f t="shared" si="7"/>
        <v>93.160460099573783</v>
      </c>
      <c r="K62" s="72">
        <f t="shared" si="8"/>
        <v>68.077090909090913</v>
      </c>
    </row>
    <row r="63" spans="2:11" x14ac:dyDescent="0.25">
      <c r="B63" s="54"/>
      <c r="C63" s="54"/>
      <c r="D63" s="54"/>
      <c r="E63" s="54">
        <v>3234</v>
      </c>
      <c r="F63" s="54" t="s">
        <v>71</v>
      </c>
      <c r="G63" s="90">
        <v>3597.62</v>
      </c>
      <c r="H63" s="90">
        <v>9000</v>
      </c>
      <c r="I63" s="132">
        <v>3510.33</v>
      </c>
      <c r="J63" s="72">
        <f t="shared" si="7"/>
        <v>97.573673706505971</v>
      </c>
      <c r="K63" s="72">
        <f t="shared" si="8"/>
        <v>39.003666666666668</v>
      </c>
    </row>
    <row r="64" spans="2:11" x14ac:dyDescent="0.25">
      <c r="B64" s="54"/>
      <c r="C64" s="54"/>
      <c r="D64" s="54"/>
      <c r="E64" s="54">
        <v>3235</v>
      </c>
      <c r="F64" s="54" t="s">
        <v>72</v>
      </c>
      <c r="G64" s="90">
        <v>325.5</v>
      </c>
      <c r="H64" s="90">
        <v>500</v>
      </c>
      <c r="I64" s="132">
        <v>402.18</v>
      </c>
      <c r="J64" s="72">
        <f t="shared" si="7"/>
        <v>123.55760368663596</v>
      </c>
      <c r="K64" s="72">
        <f t="shared" si="8"/>
        <v>80.435999999999993</v>
      </c>
    </row>
    <row r="65" spans="2:11" x14ac:dyDescent="0.25">
      <c r="B65" s="54"/>
      <c r="C65" s="54"/>
      <c r="D65" s="54"/>
      <c r="E65" s="54">
        <v>3236</v>
      </c>
      <c r="F65" s="54" t="s">
        <v>73</v>
      </c>
      <c r="G65" s="90">
        <v>0</v>
      </c>
      <c r="H65" s="90">
        <v>16200</v>
      </c>
      <c r="I65" s="132">
        <v>0</v>
      </c>
      <c r="J65" s="72" t="e">
        <f t="shared" si="7"/>
        <v>#DIV/0!</v>
      </c>
      <c r="K65" s="72">
        <f t="shared" si="8"/>
        <v>0</v>
      </c>
    </row>
    <row r="66" spans="2:11" x14ac:dyDescent="0.25">
      <c r="B66" s="54"/>
      <c r="C66" s="54"/>
      <c r="D66" s="54"/>
      <c r="E66" s="54">
        <v>3237</v>
      </c>
      <c r="F66" s="54" t="s">
        <v>74</v>
      </c>
      <c r="G66" s="90">
        <v>13624.37</v>
      </c>
      <c r="H66" s="90">
        <v>28800</v>
      </c>
      <c r="I66" s="132">
        <v>18704.52</v>
      </c>
      <c r="J66" s="72">
        <f t="shared" si="7"/>
        <v>137.28722869387721</v>
      </c>
      <c r="K66" s="72">
        <f t="shared" si="8"/>
        <v>64.946250000000006</v>
      </c>
    </row>
    <row r="67" spans="2:11" x14ac:dyDescent="0.25">
      <c r="B67" s="54"/>
      <c r="C67" s="54"/>
      <c r="D67" s="54"/>
      <c r="E67" s="54">
        <v>3238</v>
      </c>
      <c r="F67" s="54" t="s">
        <v>75</v>
      </c>
      <c r="G67" s="90">
        <v>5923.72</v>
      </c>
      <c r="H67" s="90">
        <v>14600</v>
      </c>
      <c r="I67" s="132">
        <v>5912.53</v>
      </c>
      <c r="J67" s="72">
        <f t="shared" si="7"/>
        <v>99.811098431391073</v>
      </c>
      <c r="K67" s="72">
        <f t="shared" si="8"/>
        <v>40.496780821917802</v>
      </c>
    </row>
    <row r="68" spans="2:11" x14ac:dyDescent="0.25">
      <c r="B68" s="54"/>
      <c r="C68" s="54"/>
      <c r="D68" s="54"/>
      <c r="E68" s="54">
        <v>3239</v>
      </c>
      <c r="F68" s="54" t="s">
        <v>76</v>
      </c>
      <c r="G68" s="90">
        <v>4942.04</v>
      </c>
      <c r="H68" s="90">
        <v>17400</v>
      </c>
      <c r="I68" s="132">
        <v>4064.63</v>
      </c>
      <c r="J68" s="72">
        <f t="shared" si="7"/>
        <v>82.245995580772316</v>
      </c>
      <c r="K68" s="72">
        <f t="shared" si="8"/>
        <v>23.359942528735633</v>
      </c>
    </row>
    <row r="69" spans="2:11" x14ac:dyDescent="0.25">
      <c r="B69" s="41"/>
      <c r="C69" s="41"/>
      <c r="D69" s="41">
        <v>324</v>
      </c>
      <c r="E69" s="41"/>
      <c r="F69" s="41" t="s">
        <v>77</v>
      </c>
      <c r="G69" s="88">
        <f>SUM(G70)</f>
        <v>339.5</v>
      </c>
      <c r="H69" s="88">
        <f>SUM(H70)</f>
        <v>800</v>
      </c>
      <c r="I69" s="88">
        <f t="shared" ref="I69" si="13">I70</f>
        <v>1043.0999999999999</v>
      </c>
      <c r="J69" s="71">
        <f t="shared" si="7"/>
        <v>307.2459499263623</v>
      </c>
      <c r="K69" s="71">
        <f t="shared" si="8"/>
        <v>130.38749999999999</v>
      </c>
    </row>
    <row r="70" spans="2:11" x14ac:dyDescent="0.25">
      <c r="B70" s="54"/>
      <c r="C70" s="54"/>
      <c r="D70" s="54"/>
      <c r="E70" s="54">
        <v>3241</v>
      </c>
      <c r="F70" s="54" t="s">
        <v>77</v>
      </c>
      <c r="G70" s="90">
        <v>339.5</v>
      </c>
      <c r="H70" s="90">
        <v>800</v>
      </c>
      <c r="I70" s="132">
        <v>1043.0999999999999</v>
      </c>
      <c r="J70" s="72">
        <f t="shared" si="7"/>
        <v>307.2459499263623</v>
      </c>
      <c r="K70" s="72">
        <f t="shared" si="8"/>
        <v>130.38749999999999</v>
      </c>
    </row>
    <row r="71" spans="2:11" x14ac:dyDescent="0.25">
      <c r="B71" s="54"/>
      <c r="C71" s="41"/>
      <c r="D71" s="41">
        <v>329</v>
      </c>
      <c r="E71" s="41"/>
      <c r="F71" s="41" t="s">
        <v>78</v>
      </c>
      <c r="G71" s="88">
        <f>SUM(G72:G77)</f>
        <v>16953.89</v>
      </c>
      <c r="H71" s="88">
        <f>SUM(H72:H77)</f>
        <v>31900</v>
      </c>
      <c r="I71" s="88">
        <f t="shared" ref="I71" si="14">SUM(I72:I77)</f>
        <v>17099.330000000002</v>
      </c>
      <c r="J71" s="71">
        <f t="shared" si="7"/>
        <v>100.85785622060779</v>
      </c>
      <c r="K71" s="71">
        <f t="shared" si="8"/>
        <v>53.602915360501569</v>
      </c>
    </row>
    <row r="72" spans="2:11" x14ac:dyDescent="0.25">
      <c r="B72" s="54"/>
      <c r="C72" s="54"/>
      <c r="D72" s="54"/>
      <c r="E72" s="54">
        <v>3291</v>
      </c>
      <c r="F72" s="54" t="s">
        <v>79</v>
      </c>
      <c r="G72" s="90">
        <v>4279.55</v>
      </c>
      <c r="H72" s="90">
        <v>10000</v>
      </c>
      <c r="I72" s="132">
        <v>3946.18</v>
      </c>
      <c r="J72" s="72">
        <f t="shared" si="7"/>
        <v>92.210162283417645</v>
      </c>
      <c r="K72" s="72">
        <f t="shared" si="8"/>
        <v>39.461799999999997</v>
      </c>
    </row>
    <row r="73" spans="2:11" x14ac:dyDescent="0.25">
      <c r="B73" s="54"/>
      <c r="C73" s="54"/>
      <c r="D73" s="54"/>
      <c r="E73" s="54">
        <v>3292</v>
      </c>
      <c r="F73" s="54" t="s">
        <v>80</v>
      </c>
      <c r="G73" s="90">
        <v>6231.27</v>
      </c>
      <c r="H73" s="90">
        <v>12000</v>
      </c>
      <c r="I73" s="132">
        <v>7488.25</v>
      </c>
      <c r="J73" s="72">
        <f t="shared" si="7"/>
        <v>120.17213184471223</v>
      </c>
      <c r="K73" s="72">
        <f t="shared" si="8"/>
        <v>62.402083333333337</v>
      </c>
    </row>
    <row r="74" spans="2:11" x14ac:dyDescent="0.25">
      <c r="B74" s="54"/>
      <c r="C74" s="54"/>
      <c r="D74" s="54"/>
      <c r="E74" s="54">
        <v>3293</v>
      </c>
      <c r="F74" s="54" t="s">
        <v>81</v>
      </c>
      <c r="G74" s="90">
        <v>4061.59</v>
      </c>
      <c r="H74" s="90">
        <v>5500</v>
      </c>
      <c r="I74" s="132">
        <v>4137.66</v>
      </c>
      <c r="J74" s="72">
        <f t="shared" si="7"/>
        <v>101.87291183994445</v>
      </c>
      <c r="K74" s="72">
        <f t="shared" si="8"/>
        <v>75.230181818181819</v>
      </c>
    </row>
    <row r="75" spans="2:11" x14ac:dyDescent="0.25">
      <c r="B75" s="54"/>
      <c r="C75" s="54"/>
      <c r="D75" s="54"/>
      <c r="E75" s="54">
        <v>3294</v>
      </c>
      <c r="F75" s="54" t="s">
        <v>82</v>
      </c>
      <c r="G75" s="90">
        <v>220</v>
      </c>
      <c r="H75" s="90">
        <v>300</v>
      </c>
      <c r="I75" s="132">
        <v>220</v>
      </c>
      <c r="J75" s="72">
        <f t="shared" si="7"/>
        <v>100</v>
      </c>
      <c r="K75" s="72">
        <f t="shared" si="8"/>
        <v>73.333333333333329</v>
      </c>
    </row>
    <row r="76" spans="2:11" x14ac:dyDescent="0.25">
      <c r="B76" s="54"/>
      <c r="C76" s="54"/>
      <c r="D76" s="54"/>
      <c r="E76" s="54">
        <v>3295</v>
      </c>
      <c r="F76" s="54" t="s">
        <v>83</v>
      </c>
      <c r="G76" s="90">
        <v>861.42</v>
      </c>
      <c r="H76" s="90">
        <v>2000</v>
      </c>
      <c r="I76" s="132">
        <v>967.2</v>
      </c>
      <c r="J76" s="72">
        <f t="shared" si="7"/>
        <v>112.27972417635999</v>
      </c>
      <c r="K76" s="72">
        <f t="shared" si="8"/>
        <v>48.36</v>
      </c>
    </row>
    <row r="77" spans="2:11" x14ac:dyDescent="0.25">
      <c r="B77" s="54"/>
      <c r="C77" s="54"/>
      <c r="D77" s="54"/>
      <c r="E77" s="54">
        <v>3299</v>
      </c>
      <c r="F77" s="54" t="s">
        <v>78</v>
      </c>
      <c r="G77" s="90">
        <v>1300.06</v>
      </c>
      <c r="H77" s="90">
        <v>2100</v>
      </c>
      <c r="I77" s="132">
        <v>340.04</v>
      </c>
      <c r="J77" s="72">
        <f t="shared" si="7"/>
        <v>26.155715890035847</v>
      </c>
      <c r="K77" s="72">
        <f t="shared" si="8"/>
        <v>16.192380952380951</v>
      </c>
    </row>
    <row r="78" spans="2:11" x14ac:dyDescent="0.25">
      <c r="B78" s="73" t="s">
        <v>60</v>
      </c>
      <c r="C78" s="44">
        <v>34</v>
      </c>
      <c r="D78" s="44"/>
      <c r="E78" s="44"/>
      <c r="F78" s="44" t="s">
        <v>84</v>
      </c>
      <c r="G78" s="60">
        <f>G79+G81</f>
        <v>312.62</v>
      </c>
      <c r="H78" s="60">
        <f>H79+H81</f>
        <v>700</v>
      </c>
      <c r="I78" s="60">
        <f>I79+I81</f>
        <v>332.02</v>
      </c>
      <c r="J78" s="53">
        <f t="shared" si="7"/>
        <v>106.20561704305547</v>
      </c>
      <c r="K78" s="53">
        <f t="shared" si="8"/>
        <v>47.431428571428569</v>
      </c>
    </row>
    <row r="79" spans="2:11" x14ac:dyDescent="0.25">
      <c r="B79" s="41"/>
      <c r="C79" s="41"/>
      <c r="D79" s="41">
        <v>342</v>
      </c>
      <c r="E79" s="41"/>
      <c r="F79" s="41" t="s">
        <v>85</v>
      </c>
      <c r="G79" s="88">
        <f>SUM(G80)</f>
        <v>0</v>
      </c>
      <c r="H79" s="88">
        <f>SUM(H80)</f>
        <v>0</v>
      </c>
      <c r="I79" s="88">
        <f>I80</f>
        <v>0</v>
      </c>
      <c r="J79" s="71" t="e">
        <f t="shared" si="7"/>
        <v>#DIV/0!</v>
      </c>
      <c r="K79" s="71" t="e">
        <f t="shared" si="8"/>
        <v>#DIV/0!</v>
      </c>
    </row>
    <row r="80" spans="2:11" x14ac:dyDescent="0.25">
      <c r="B80" s="54"/>
      <c r="C80" s="54"/>
      <c r="D80" s="54"/>
      <c r="E80" s="54">
        <v>3422</v>
      </c>
      <c r="F80" s="54" t="s">
        <v>85</v>
      </c>
      <c r="G80" s="90">
        <v>0</v>
      </c>
      <c r="H80" s="90">
        <v>0</v>
      </c>
      <c r="I80" s="132">
        <v>0</v>
      </c>
      <c r="J80" s="72" t="e">
        <f t="shared" si="7"/>
        <v>#DIV/0!</v>
      </c>
      <c r="K80" s="72" t="e">
        <f t="shared" si="8"/>
        <v>#DIV/0!</v>
      </c>
    </row>
    <row r="81" spans="2:11" x14ac:dyDescent="0.25">
      <c r="B81" s="41"/>
      <c r="C81" s="41"/>
      <c r="D81" s="41">
        <v>343</v>
      </c>
      <c r="E81" s="41"/>
      <c r="F81" s="41" t="s">
        <v>86</v>
      </c>
      <c r="G81" s="88">
        <f>SUM(G82)</f>
        <v>312.62</v>
      </c>
      <c r="H81" s="88">
        <f>SUM(H82)</f>
        <v>700</v>
      </c>
      <c r="I81" s="88">
        <f t="shared" ref="I81" si="15">I82</f>
        <v>332.02</v>
      </c>
      <c r="J81" s="71">
        <f t="shared" si="7"/>
        <v>106.20561704305547</v>
      </c>
      <c r="K81" s="71">
        <f t="shared" si="8"/>
        <v>47.431428571428569</v>
      </c>
    </row>
    <row r="82" spans="2:11" x14ac:dyDescent="0.25">
      <c r="B82" s="54"/>
      <c r="C82" s="54"/>
      <c r="D82" s="54"/>
      <c r="E82" s="54">
        <v>3431</v>
      </c>
      <c r="F82" s="54" t="s">
        <v>87</v>
      </c>
      <c r="G82" s="90">
        <v>312.62</v>
      </c>
      <c r="H82" s="90">
        <v>700</v>
      </c>
      <c r="I82" s="132">
        <v>332.02</v>
      </c>
      <c r="J82" s="72">
        <f t="shared" si="7"/>
        <v>106.20561704305547</v>
      </c>
      <c r="K82" s="72">
        <f t="shared" si="8"/>
        <v>47.431428571428569</v>
      </c>
    </row>
    <row r="83" spans="2:11" x14ac:dyDescent="0.25">
      <c r="B83" s="74">
        <v>4</v>
      </c>
      <c r="C83" s="75"/>
      <c r="D83" s="75"/>
      <c r="E83" s="75"/>
      <c r="F83" s="76" t="s">
        <v>4</v>
      </c>
      <c r="G83" s="79">
        <f>SUM(G84)</f>
        <v>139477.94</v>
      </c>
      <c r="H83" s="79">
        <f>SUM(H84)</f>
        <v>268700</v>
      </c>
      <c r="I83" s="79">
        <f t="shared" ref="I83" si="16">I84</f>
        <v>127322.69</v>
      </c>
      <c r="J83" s="37">
        <f t="shared" si="7"/>
        <v>91.285181011420164</v>
      </c>
      <c r="K83" s="37">
        <f t="shared" si="8"/>
        <v>47.384700409378489</v>
      </c>
    </row>
    <row r="84" spans="2:11" ht="25.5" x14ac:dyDescent="0.25">
      <c r="B84" s="70" t="s">
        <v>88</v>
      </c>
      <c r="C84" s="39">
        <v>42</v>
      </c>
      <c r="D84" s="39"/>
      <c r="E84" s="39"/>
      <c r="F84" s="77" t="s">
        <v>89</v>
      </c>
      <c r="G84" s="60">
        <f>G85+G89+G91</f>
        <v>139477.94</v>
      </c>
      <c r="H84" s="60">
        <f>H85+H89+H91</f>
        <v>268700</v>
      </c>
      <c r="I84" s="60">
        <f>SUM(I85+I89+I91)</f>
        <v>127322.69</v>
      </c>
      <c r="J84" s="40">
        <f t="shared" si="7"/>
        <v>91.285181011420164</v>
      </c>
      <c r="K84" s="40">
        <f t="shared" si="8"/>
        <v>47.384700409378489</v>
      </c>
    </row>
    <row r="85" spans="2:11" x14ac:dyDescent="0.25">
      <c r="B85" s="49"/>
      <c r="C85" s="49"/>
      <c r="D85" s="49">
        <v>422</v>
      </c>
      <c r="E85" s="49"/>
      <c r="F85" s="78" t="s">
        <v>90</v>
      </c>
      <c r="G85" s="88">
        <f>SUM(G86:G88)</f>
        <v>6886.88</v>
      </c>
      <c r="H85" s="88">
        <f>SUM(H86:H88)</f>
        <v>6700</v>
      </c>
      <c r="I85" s="88">
        <f t="shared" ref="I85" si="17">SUM(I86:I88)</f>
        <v>4588.1400000000003</v>
      </c>
      <c r="J85" s="71">
        <f t="shared" si="7"/>
        <v>66.621459935413426</v>
      </c>
      <c r="K85" s="71">
        <f t="shared" si="8"/>
        <v>68.479701492537316</v>
      </c>
    </row>
    <row r="86" spans="2:11" x14ac:dyDescent="0.25">
      <c r="B86" s="6"/>
      <c r="C86" s="6"/>
      <c r="D86" s="4"/>
      <c r="E86" s="4">
        <v>4221</v>
      </c>
      <c r="F86" s="4" t="s">
        <v>91</v>
      </c>
      <c r="G86" s="89">
        <v>6886.88</v>
      </c>
      <c r="H86" s="89">
        <v>6700</v>
      </c>
      <c r="I86" s="61">
        <v>3477.63</v>
      </c>
      <c r="J86" s="72">
        <f t="shared" si="7"/>
        <v>50.496451223195415</v>
      </c>
      <c r="K86" s="72">
        <f t="shared" si="8"/>
        <v>51.904925373134326</v>
      </c>
    </row>
    <row r="87" spans="2:11" x14ac:dyDescent="0.25">
      <c r="B87" s="6"/>
      <c r="C87" s="6"/>
      <c r="D87" s="4"/>
      <c r="E87" s="4">
        <v>4222</v>
      </c>
      <c r="F87" s="4" t="s">
        <v>92</v>
      </c>
      <c r="G87" s="89">
        <v>0</v>
      </c>
      <c r="H87" s="89">
        <v>0</v>
      </c>
      <c r="I87" s="61">
        <v>600</v>
      </c>
      <c r="J87" s="72" t="e">
        <f t="shared" si="7"/>
        <v>#DIV/0!</v>
      </c>
      <c r="K87" s="72" t="e">
        <f t="shared" si="8"/>
        <v>#DIV/0!</v>
      </c>
    </row>
    <row r="88" spans="2:11" x14ac:dyDescent="0.25">
      <c r="B88" s="6"/>
      <c r="C88" s="6"/>
      <c r="D88" s="4"/>
      <c r="E88" s="4">
        <v>4223</v>
      </c>
      <c r="F88" s="4" t="s">
        <v>93</v>
      </c>
      <c r="G88" s="89">
        <v>0</v>
      </c>
      <c r="H88" s="89">
        <v>0</v>
      </c>
      <c r="I88" s="61">
        <v>510.51</v>
      </c>
      <c r="J88" s="72" t="e">
        <f t="shared" si="7"/>
        <v>#DIV/0!</v>
      </c>
      <c r="K88" s="72" t="e">
        <f t="shared" si="8"/>
        <v>#DIV/0!</v>
      </c>
    </row>
    <row r="89" spans="2:11" x14ac:dyDescent="0.25">
      <c r="B89" s="49"/>
      <c r="C89" s="49"/>
      <c r="D89" s="41">
        <v>423</v>
      </c>
      <c r="E89" s="41"/>
      <c r="F89" s="41" t="s">
        <v>94</v>
      </c>
      <c r="G89" s="133">
        <f>SUM(G90)</f>
        <v>0</v>
      </c>
      <c r="H89" s="133">
        <f>SUM(H90)</f>
        <v>0</v>
      </c>
      <c r="I89" s="134">
        <f>I90</f>
        <v>0</v>
      </c>
      <c r="J89" s="124" t="e">
        <f t="shared" si="7"/>
        <v>#DIV/0!</v>
      </c>
      <c r="K89" s="71" t="e">
        <f t="shared" si="8"/>
        <v>#DIV/0!</v>
      </c>
    </row>
    <row r="90" spans="2:11" x14ac:dyDescent="0.25">
      <c r="B90" s="6"/>
      <c r="C90" s="6"/>
      <c r="D90" s="4"/>
      <c r="E90" s="4">
        <v>4231</v>
      </c>
      <c r="F90" s="4" t="s">
        <v>95</v>
      </c>
      <c r="G90" s="89">
        <v>0</v>
      </c>
      <c r="H90" s="89">
        <v>0</v>
      </c>
      <c r="I90" s="61">
        <v>0</v>
      </c>
      <c r="J90" s="72" t="e">
        <f t="shared" si="7"/>
        <v>#DIV/0!</v>
      </c>
      <c r="K90" s="72" t="e">
        <f t="shared" si="8"/>
        <v>#DIV/0!</v>
      </c>
    </row>
    <row r="91" spans="2:11" x14ac:dyDescent="0.25">
      <c r="B91" s="49"/>
      <c r="C91" s="49"/>
      <c r="D91" s="41">
        <v>424</v>
      </c>
      <c r="E91" s="41"/>
      <c r="F91" s="41" t="s">
        <v>96</v>
      </c>
      <c r="G91" s="88">
        <f>SUM(G92)</f>
        <v>132591.06</v>
      </c>
      <c r="H91" s="88">
        <f>SUM(H92)</f>
        <v>262000</v>
      </c>
      <c r="I91" s="88">
        <f t="shared" ref="I91" si="18">I92</f>
        <v>122734.55</v>
      </c>
      <c r="J91" s="71">
        <f t="shared" si="7"/>
        <v>92.566233349367593</v>
      </c>
      <c r="K91" s="71">
        <f t="shared" si="8"/>
        <v>46.845248091603054</v>
      </c>
    </row>
    <row r="92" spans="2:11" x14ac:dyDescent="0.25">
      <c r="B92" s="6"/>
      <c r="C92" s="6"/>
      <c r="D92" s="4"/>
      <c r="E92" s="4">
        <v>4241</v>
      </c>
      <c r="F92" s="4" t="s">
        <v>96</v>
      </c>
      <c r="G92" s="89">
        <v>132591.06</v>
      </c>
      <c r="H92" s="89">
        <v>262000</v>
      </c>
      <c r="I92" s="61">
        <v>122734.55</v>
      </c>
      <c r="J92" s="72">
        <f t="shared" si="7"/>
        <v>92.566233349367593</v>
      </c>
      <c r="K92" s="72">
        <f t="shared" si="8"/>
        <v>46.845248091603054</v>
      </c>
    </row>
  </sheetData>
  <mergeCells count="7">
    <mergeCell ref="B38:F38"/>
    <mergeCell ref="B37:F37"/>
    <mergeCell ref="B10:F10"/>
    <mergeCell ref="B2:K2"/>
    <mergeCell ref="B4:K4"/>
    <mergeCell ref="B7:K7"/>
    <mergeCell ref="B9:F9"/>
  </mergeCells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1"/>
  <sheetViews>
    <sheetView workbookViewId="0">
      <selection activeCell="J36" sqref="J36"/>
    </sheetView>
  </sheetViews>
  <sheetFormatPr defaultRowHeight="15" x14ac:dyDescent="0.25"/>
  <cols>
    <col min="2" max="2" width="38.7109375" customWidth="1"/>
    <col min="3" max="3" width="31.140625" customWidth="1"/>
    <col min="4" max="4" width="28.28515625" customWidth="1"/>
    <col min="5" max="5" width="20.42578125" hidden="1" customWidth="1"/>
    <col min="6" max="6" width="15.7109375" hidden="1" customWidth="1"/>
    <col min="7" max="7" width="24.42578125" customWidth="1"/>
    <col min="8" max="8" width="11.85546875" customWidth="1"/>
    <col min="9" max="9" width="10.42578125" customWidth="1"/>
    <col min="10" max="10" width="21" customWidth="1"/>
    <col min="11" max="11" width="12.7109375" customWidth="1"/>
    <col min="12" max="12" width="12.85546875" customWidth="1"/>
  </cols>
  <sheetData>
    <row r="1" spans="2:9" ht="18" x14ac:dyDescent="0.25">
      <c r="B1" s="11"/>
      <c r="C1" s="11"/>
      <c r="D1" s="11"/>
      <c r="E1" s="11"/>
      <c r="F1" s="2"/>
      <c r="G1" s="2"/>
      <c r="H1" s="2"/>
    </row>
    <row r="2" spans="2:9" ht="15.75" customHeight="1" x14ac:dyDescent="0.25">
      <c r="B2" s="243" t="s">
        <v>190</v>
      </c>
      <c r="C2" s="243"/>
      <c r="D2" s="243"/>
      <c r="E2" s="243"/>
      <c r="F2" s="243"/>
      <c r="G2" s="243"/>
      <c r="H2" s="243"/>
    </row>
    <row r="3" spans="2:9" ht="18" x14ac:dyDescent="0.25">
      <c r="B3" s="170"/>
      <c r="C3" s="170"/>
      <c r="D3" s="170"/>
      <c r="E3" s="171"/>
      <c r="F3" s="171"/>
      <c r="G3" s="171"/>
      <c r="H3" s="171"/>
    </row>
    <row r="4" spans="2:9" ht="40.5" customHeight="1" x14ac:dyDescent="0.25">
      <c r="B4" s="172" t="s">
        <v>5</v>
      </c>
      <c r="C4" s="172" t="s">
        <v>188</v>
      </c>
      <c r="D4" s="135" t="s">
        <v>173</v>
      </c>
      <c r="E4" s="172" t="s">
        <v>181</v>
      </c>
      <c r="F4" s="172" t="s">
        <v>9</v>
      </c>
      <c r="G4" s="135" t="s">
        <v>176</v>
      </c>
      <c r="H4" s="172" t="s">
        <v>9</v>
      </c>
      <c r="I4" s="135" t="s">
        <v>20</v>
      </c>
    </row>
    <row r="5" spans="2:9" x14ac:dyDescent="0.25">
      <c r="B5" s="172">
        <v>1</v>
      </c>
      <c r="C5" s="172">
        <v>2</v>
      </c>
      <c r="D5" s="172">
        <v>3</v>
      </c>
      <c r="E5" s="172">
        <v>4</v>
      </c>
      <c r="F5" s="172" t="s">
        <v>182</v>
      </c>
      <c r="G5" s="172">
        <v>4</v>
      </c>
      <c r="H5" s="149" t="s">
        <v>171</v>
      </c>
      <c r="I5" s="149" t="s">
        <v>175</v>
      </c>
    </row>
    <row r="6" spans="2:9" x14ac:dyDescent="0.25">
      <c r="B6" s="188" t="s">
        <v>39</v>
      </c>
      <c r="C6" s="189">
        <f>(C7+C9+C11+C13+C15)</f>
        <v>1186404.79</v>
      </c>
      <c r="D6" s="190">
        <f>(D7+D9+D11+D13+D15)</f>
        <v>2762000</v>
      </c>
      <c r="E6" s="189">
        <f>(E7+E11)</f>
        <v>400674.49</v>
      </c>
      <c r="F6" s="191">
        <f t="shared" ref="F6:F34" si="0">(E6/D6*100)</f>
        <v>14.506679580014481</v>
      </c>
      <c r="G6" s="191">
        <f>(G7+G9+G11+G13+G15)</f>
        <v>1290977.3699999999</v>
      </c>
      <c r="H6" s="191">
        <f>(G6/C6*100)</f>
        <v>108.81424121694585</v>
      </c>
      <c r="I6" s="191">
        <f>G6/D6*100</f>
        <v>46.740672338884863</v>
      </c>
    </row>
    <row r="7" spans="2:9" x14ac:dyDescent="0.25">
      <c r="B7" s="176" t="s">
        <v>161</v>
      </c>
      <c r="C7" s="177">
        <f>SUM(C8)</f>
        <v>879206.13</v>
      </c>
      <c r="D7" s="178">
        <f>SUM(D8)</f>
        <v>2271000</v>
      </c>
      <c r="E7" s="177">
        <f>SUM(E8)</f>
        <v>263739.84999999998</v>
      </c>
      <c r="F7" s="179">
        <f t="shared" si="0"/>
        <v>11.613379568472038</v>
      </c>
      <c r="G7" s="179">
        <f>SUM(G8)</f>
        <v>1000063.46</v>
      </c>
      <c r="H7" s="179">
        <f t="shared" ref="H7:H18" si="1">(G7/C7*100)</f>
        <v>113.74618828010219</v>
      </c>
      <c r="I7" s="179">
        <f t="shared" ref="I7:I18" si="2">G7/D7*100</f>
        <v>44.036259797446057</v>
      </c>
    </row>
    <row r="8" spans="2:9" x14ac:dyDescent="0.25">
      <c r="B8" s="19" t="s">
        <v>162</v>
      </c>
      <c r="C8" s="180">
        <v>879206.13</v>
      </c>
      <c r="D8" s="181">
        <v>2271000</v>
      </c>
      <c r="E8" s="181">
        <v>263739.84999999998</v>
      </c>
      <c r="F8" s="180">
        <f t="shared" si="0"/>
        <v>11.613379568472038</v>
      </c>
      <c r="G8" s="180">
        <v>1000063.46</v>
      </c>
      <c r="H8" s="180">
        <f t="shared" si="1"/>
        <v>113.74618828010219</v>
      </c>
      <c r="I8" s="180">
        <f t="shared" si="2"/>
        <v>44.036259797446057</v>
      </c>
    </row>
    <row r="9" spans="2:9" x14ac:dyDescent="0.25">
      <c r="B9" s="193" t="s">
        <v>191</v>
      </c>
      <c r="C9" s="192">
        <f>SUM(C10)</f>
        <v>4441.74</v>
      </c>
      <c r="D9" s="192">
        <f>SUM(D10)</f>
        <v>11000</v>
      </c>
      <c r="E9" s="192"/>
      <c r="F9" s="192"/>
      <c r="G9" s="192">
        <f>SUM(G10)</f>
        <v>5110.88</v>
      </c>
      <c r="H9" s="192">
        <f t="shared" si="1"/>
        <v>115.06481694110869</v>
      </c>
      <c r="I9" s="192">
        <f t="shared" si="2"/>
        <v>46.462545454545456</v>
      </c>
    </row>
    <row r="10" spans="2:9" x14ac:dyDescent="0.25">
      <c r="B10" s="19" t="s">
        <v>192</v>
      </c>
      <c r="C10" s="180">
        <v>4441.74</v>
      </c>
      <c r="D10" s="181">
        <v>11000</v>
      </c>
      <c r="E10" s="181"/>
      <c r="F10" s="180"/>
      <c r="G10" s="180">
        <v>5110.88</v>
      </c>
      <c r="H10" s="180">
        <f t="shared" si="1"/>
        <v>115.06481694110869</v>
      </c>
      <c r="I10" s="180">
        <f t="shared" si="2"/>
        <v>46.462545454545456</v>
      </c>
    </row>
    <row r="11" spans="2:9" x14ac:dyDescent="0.25">
      <c r="B11" s="176" t="s">
        <v>193</v>
      </c>
      <c r="C11" s="177">
        <f>SUM(C12)</f>
        <v>88867.18</v>
      </c>
      <c r="D11" s="178">
        <f>SUM(D12)</f>
        <v>186000</v>
      </c>
      <c r="E11" s="177">
        <f>SUM(E12)</f>
        <v>136934.64000000001</v>
      </c>
      <c r="F11" s="179">
        <f t="shared" si="0"/>
        <v>73.620774193548399</v>
      </c>
      <c r="G11" s="179">
        <f>SUM(G12)</f>
        <v>86488.73</v>
      </c>
      <c r="H11" s="179">
        <f t="shared" si="1"/>
        <v>97.323590103793094</v>
      </c>
      <c r="I11" s="179">
        <f t="shared" si="2"/>
        <v>46.499317204301072</v>
      </c>
    </row>
    <row r="12" spans="2:9" ht="18" customHeight="1" x14ac:dyDescent="0.25">
      <c r="B12" s="182" t="s">
        <v>194</v>
      </c>
      <c r="C12" s="180">
        <v>88867.18</v>
      </c>
      <c r="D12" s="183">
        <v>186000</v>
      </c>
      <c r="E12" s="180">
        <v>136934.64000000001</v>
      </c>
      <c r="F12" s="180">
        <f t="shared" si="0"/>
        <v>73.620774193548399</v>
      </c>
      <c r="G12" s="180">
        <v>86488.73</v>
      </c>
      <c r="H12" s="180">
        <f t="shared" si="1"/>
        <v>97.323590103793094</v>
      </c>
      <c r="I12" s="180">
        <f t="shared" si="2"/>
        <v>46.499317204301072</v>
      </c>
    </row>
    <row r="13" spans="2:9" x14ac:dyDescent="0.25">
      <c r="B13" s="176" t="s">
        <v>189</v>
      </c>
      <c r="C13" s="177">
        <f>SUM(C14)</f>
        <v>191148.6</v>
      </c>
      <c r="D13" s="178">
        <f>SUM(D14)</f>
        <v>277700</v>
      </c>
      <c r="E13" s="177">
        <v>0</v>
      </c>
      <c r="F13" s="177">
        <f t="shared" si="0"/>
        <v>0</v>
      </c>
      <c r="G13" s="177">
        <f>SUM(G14)</f>
        <v>190899.4</v>
      </c>
      <c r="H13" s="177">
        <f t="shared" si="1"/>
        <v>99.869630224861695</v>
      </c>
      <c r="I13" s="179">
        <f t="shared" si="2"/>
        <v>68.743032048973703</v>
      </c>
    </row>
    <row r="14" spans="2:9" x14ac:dyDescent="0.25">
      <c r="B14" s="194" t="s">
        <v>202</v>
      </c>
      <c r="C14" s="181">
        <v>191148.6</v>
      </c>
      <c r="D14" s="181">
        <v>277700</v>
      </c>
      <c r="E14" s="181">
        <v>0</v>
      </c>
      <c r="F14" s="181">
        <f t="shared" si="0"/>
        <v>0</v>
      </c>
      <c r="G14" s="181">
        <v>190899.4</v>
      </c>
      <c r="H14" s="181">
        <f t="shared" si="1"/>
        <v>99.869630224861695</v>
      </c>
      <c r="I14" s="180">
        <f t="shared" si="2"/>
        <v>68.743032048973703</v>
      </c>
    </row>
    <row r="15" spans="2:9" x14ac:dyDescent="0.25">
      <c r="B15" s="196" t="s">
        <v>197</v>
      </c>
      <c r="C15" s="195">
        <f>SUM(C16)</f>
        <v>22741.14</v>
      </c>
      <c r="D15" s="195">
        <f>SUM(D16)</f>
        <v>16300</v>
      </c>
      <c r="E15" s="195"/>
      <c r="F15" s="195"/>
      <c r="G15" s="195">
        <f>SUM(G16)</f>
        <v>8414.9</v>
      </c>
      <c r="H15" s="195">
        <f t="shared" si="1"/>
        <v>37.002982260344034</v>
      </c>
      <c r="I15" s="195">
        <f t="shared" si="2"/>
        <v>51.625153374233122</v>
      </c>
    </row>
    <row r="16" spans="2:9" x14ac:dyDescent="0.25">
      <c r="B16" s="194" t="s">
        <v>198</v>
      </c>
      <c r="C16" s="181">
        <v>22741.14</v>
      </c>
      <c r="D16" s="181">
        <v>16300</v>
      </c>
      <c r="E16" s="181"/>
      <c r="F16" s="181"/>
      <c r="G16" s="181">
        <v>8414.9</v>
      </c>
      <c r="H16" s="181">
        <f t="shared" si="1"/>
        <v>37.002982260344034</v>
      </c>
      <c r="I16" s="180">
        <f t="shared" si="2"/>
        <v>51.625153374233122</v>
      </c>
    </row>
    <row r="17" spans="2:9" x14ac:dyDescent="0.25">
      <c r="B17" s="197" t="s">
        <v>195</v>
      </c>
      <c r="C17" s="204">
        <f>SUM(C18)</f>
        <v>22541.19</v>
      </c>
      <c r="D17" s="199">
        <v>0</v>
      </c>
      <c r="E17" s="204">
        <v>0</v>
      </c>
      <c r="F17" s="204" t="e">
        <f t="shared" si="0"/>
        <v>#DIV/0!</v>
      </c>
      <c r="G17" s="204">
        <v>0</v>
      </c>
      <c r="H17" s="204">
        <f t="shared" si="1"/>
        <v>0</v>
      </c>
      <c r="I17" s="204" t="e">
        <f t="shared" si="2"/>
        <v>#DIV/0!</v>
      </c>
    </row>
    <row r="18" spans="2:9" x14ac:dyDescent="0.25">
      <c r="B18" s="198" t="s">
        <v>196</v>
      </c>
      <c r="C18" s="205">
        <v>22541.19</v>
      </c>
      <c r="D18" s="202">
        <v>20618.93</v>
      </c>
      <c r="E18" s="205"/>
      <c r="F18" s="205"/>
      <c r="G18" s="205">
        <v>20618.93</v>
      </c>
      <c r="H18" s="205">
        <f t="shared" si="1"/>
        <v>91.47223371969271</v>
      </c>
      <c r="I18" s="205">
        <f t="shared" si="2"/>
        <v>100</v>
      </c>
    </row>
    <row r="19" spans="2:9" x14ac:dyDescent="0.25">
      <c r="B19" s="244"/>
      <c r="C19" s="245"/>
      <c r="D19" s="245"/>
      <c r="E19" s="245"/>
      <c r="F19" s="245"/>
      <c r="G19" s="245"/>
      <c r="H19" s="245"/>
      <c r="I19" s="246"/>
    </row>
    <row r="20" spans="2:9" x14ac:dyDescent="0.25">
      <c r="B20" s="188" t="s">
        <v>18</v>
      </c>
      <c r="C20" s="189">
        <f>(C21+C35)</f>
        <v>1213511.83</v>
      </c>
      <c r="D20" s="190">
        <f>(D21+D35)</f>
        <v>2782618.93</v>
      </c>
      <c r="E20" s="189" t="e">
        <f>(E21+E35)</f>
        <v>#REF!</v>
      </c>
      <c r="F20" s="189" t="e">
        <f t="shared" si="0"/>
        <v>#REF!</v>
      </c>
      <c r="G20" s="189">
        <f>(G21+G35)</f>
        <v>1275962.1499999999</v>
      </c>
      <c r="H20" s="189">
        <f>(G20/C20*100)</f>
        <v>105.14624731758897</v>
      </c>
      <c r="I20" s="191">
        <f>G20/D20*100</f>
        <v>45.854721113393701</v>
      </c>
    </row>
    <row r="21" spans="2:9" x14ac:dyDescent="0.25">
      <c r="B21" s="173" t="s">
        <v>183</v>
      </c>
      <c r="C21" s="174">
        <f>(C22+C26+C33)</f>
        <v>1074033.8900000001</v>
      </c>
      <c r="D21" s="175">
        <f>(D22+D26+D33)</f>
        <v>2513918.9300000002</v>
      </c>
      <c r="E21" s="174" t="e">
        <f>(E22+E26+E33+#REF!)</f>
        <v>#REF!</v>
      </c>
      <c r="F21" s="174" t="e">
        <f t="shared" si="0"/>
        <v>#REF!</v>
      </c>
      <c r="G21" s="174">
        <f>(G22+G26+G33)</f>
        <v>1148639.46</v>
      </c>
      <c r="H21" s="174">
        <f t="shared" ref="H21:H41" si="3">(G21/C21*100)</f>
        <v>106.9462957076708</v>
      </c>
      <c r="I21" s="208">
        <f t="shared" ref="I21:I41" si="4">G21/D21*100</f>
        <v>45.691189413176495</v>
      </c>
    </row>
    <row r="22" spans="2:9" x14ac:dyDescent="0.25">
      <c r="B22" s="176" t="s">
        <v>184</v>
      </c>
      <c r="C22" s="177">
        <f>SUM(C23:C25)</f>
        <v>929201.45000000007</v>
      </c>
      <c r="D22" s="178">
        <f>SUM(D23:D25)</f>
        <v>2159800</v>
      </c>
      <c r="E22" s="177">
        <f>SUM(E23:E24)</f>
        <v>225733.67</v>
      </c>
      <c r="F22" s="177">
        <f t="shared" si="0"/>
        <v>10.4516006111677</v>
      </c>
      <c r="G22" s="177">
        <f>SUM(G23:G25)</f>
        <v>977112.72</v>
      </c>
      <c r="H22" s="177">
        <f t="shared" si="3"/>
        <v>105.1561768441063</v>
      </c>
      <c r="I22" s="179">
        <f t="shared" si="4"/>
        <v>45.240888971201038</v>
      </c>
    </row>
    <row r="23" spans="2:9" x14ac:dyDescent="0.25">
      <c r="B23" s="19" t="s">
        <v>162</v>
      </c>
      <c r="C23" s="180">
        <v>906284.4</v>
      </c>
      <c r="D23" s="183">
        <v>2070000</v>
      </c>
      <c r="E23" s="180">
        <v>225733.67</v>
      </c>
      <c r="F23" s="180">
        <f t="shared" si="0"/>
        <v>10.905008212560388</v>
      </c>
      <c r="G23" s="180">
        <v>954849.95</v>
      </c>
      <c r="H23" s="180">
        <f t="shared" si="3"/>
        <v>105.35875383047528</v>
      </c>
      <c r="I23" s="180">
        <f t="shared" si="4"/>
        <v>46.128016908212558</v>
      </c>
    </row>
    <row r="24" spans="2:9" x14ac:dyDescent="0.25">
      <c r="B24" s="194" t="s">
        <v>201</v>
      </c>
      <c r="C24" s="180">
        <v>19977.05</v>
      </c>
      <c r="D24" s="183">
        <v>72300</v>
      </c>
      <c r="E24" s="180">
        <v>0</v>
      </c>
      <c r="F24" s="180"/>
      <c r="G24" s="180">
        <v>22262.77</v>
      </c>
      <c r="H24" s="180">
        <f t="shared" si="3"/>
        <v>111.44172938446869</v>
      </c>
      <c r="I24" s="180">
        <f t="shared" si="4"/>
        <v>30.792213001383129</v>
      </c>
    </row>
    <row r="25" spans="2:9" x14ac:dyDescent="0.25">
      <c r="B25" s="182" t="s">
        <v>194</v>
      </c>
      <c r="C25" s="180">
        <v>2940</v>
      </c>
      <c r="D25" s="183">
        <v>17500</v>
      </c>
      <c r="E25" s="180"/>
      <c r="F25" s="180"/>
      <c r="G25" s="180">
        <v>0</v>
      </c>
      <c r="H25" s="180">
        <f t="shared" si="3"/>
        <v>0</v>
      </c>
      <c r="I25" s="180">
        <f t="shared" si="4"/>
        <v>0</v>
      </c>
    </row>
    <row r="26" spans="2:9" x14ac:dyDescent="0.25">
      <c r="B26" s="184" t="s">
        <v>185</v>
      </c>
      <c r="C26" s="177">
        <f>SUM(C27:C32)</f>
        <v>144519.82</v>
      </c>
      <c r="D26" s="178">
        <f>SUM(D27:D32)</f>
        <v>353418.93</v>
      </c>
      <c r="E26" s="177">
        <f>SUM(E27:E30)</f>
        <v>165662.9</v>
      </c>
      <c r="F26" s="177">
        <f t="shared" si="0"/>
        <v>46.874370877643706</v>
      </c>
      <c r="G26" s="177">
        <f>SUM(G27:G32)</f>
        <v>171194.72</v>
      </c>
      <c r="H26" s="177">
        <f t="shared" si="3"/>
        <v>118.45760671442851</v>
      </c>
      <c r="I26" s="179">
        <f t="shared" si="4"/>
        <v>48.439601127194862</v>
      </c>
    </row>
    <row r="27" spans="2:9" x14ac:dyDescent="0.25">
      <c r="B27" s="19" t="s">
        <v>162</v>
      </c>
      <c r="C27" s="180">
        <v>37125.49</v>
      </c>
      <c r="D27" s="183">
        <v>141000</v>
      </c>
      <c r="E27" s="180">
        <v>26896.51</v>
      </c>
      <c r="F27" s="180">
        <f t="shared" si="0"/>
        <v>19.0755390070922</v>
      </c>
      <c r="G27" s="180">
        <v>59712.74</v>
      </c>
      <c r="H27" s="180">
        <f t="shared" si="3"/>
        <v>160.8402744313947</v>
      </c>
      <c r="I27" s="180">
        <f t="shared" si="4"/>
        <v>42.349460992907801</v>
      </c>
    </row>
    <row r="28" spans="2:9" x14ac:dyDescent="0.25">
      <c r="B28" s="194" t="s">
        <v>201</v>
      </c>
      <c r="C28" s="180">
        <v>9736.94</v>
      </c>
      <c r="D28" s="183">
        <v>13800</v>
      </c>
      <c r="E28" s="180">
        <v>106685.14</v>
      </c>
      <c r="F28" s="180">
        <f t="shared" si="0"/>
        <v>773.08072463768121</v>
      </c>
      <c r="G28" s="180">
        <v>10135.950000000001</v>
      </c>
      <c r="H28" s="180">
        <f t="shared" si="3"/>
        <v>104.09789934003908</v>
      </c>
      <c r="I28" s="180">
        <f t="shared" si="4"/>
        <v>73.448913043478271</v>
      </c>
    </row>
    <row r="29" spans="2:9" x14ac:dyDescent="0.25">
      <c r="B29" s="182" t="s">
        <v>167</v>
      </c>
      <c r="C29" s="180">
        <v>3597.7</v>
      </c>
      <c r="D29" s="183">
        <v>11000</v>
      </c>
      <c r="E29" s="180">
        <v>32081.25</v>
      </c>
      <c r="F29" s="180">
        <f t="shared" si="0"/>
        <v>291.64772727272725</v>
      </c>
      <c r="G29" s="180">
        <v>0</v>
      </c>
      <c r="H29" s="180">
        <f t="shared" si="3"/>
        <v>0</v>
      </c>
      <c r="I29" s="180">
        <f t="shared" si="4"/>
        <v>0</v>
      </c>
    </row>
    <row r="30" spans="2:9" x14ac:dyDescent="0.25">
      <c r="B30" s="182" t="s">
        <v>194</v>
      </c>
      <c r="C30" s="180">
        <v>86912.07</v>
      </c>
      <c r="D30" s="183">
        <v>164000</v>
      </c>
      <c r="E30" s="180">
        <v>0</v>
      </c>
      <c r="F30" s="180">
        <f t="shared" si="0"/>
        <v>0</v>
      </c>
      <c r="G30" s="180">
        <v>85377.56</v>
      </c>
      <c r="H30" s="180">
        <f t="shared" si="3"/>
        <v>98.234410939700311</v>
      </c>
      <c r="I30" s="180">
        <f t="shared" si="4"/>
        <v>52.059487804878046</v>
      </c>
    </row>
    <row r="31" spans="2:9" x14ac:dyDescent="0.25">
      <c r="B31" s="194" t="s">
        <v>200</v>
      </c>
      <c r="C31" s="180">
        <v>7007.62</v>
      </c>
      <c r="D31" s="183">
        <v>3000</v>
      </c>
      <c r="E31" s="180"/>
      <c r="F31" s="180"/>
      <c r="G31" s="180">
        <v>1718.47</v>
      </c>
      <c r="H31" s="180">
        <f t="shared" si="3"/>
        <v>24.522876525839017</v>
      </c>
      <c r="I31" s="180">
        <f t="shared" si="4"/>
        <v>57.282333333333334</v>
      </c>
    </row>
    <row r="32" spans="2:9" x14ac:dyDescent="0.25">
      <c r="B32" s="194" t="s">
        <v>199</v>
      </c>
      <c r="C32" s="180">
        <v>140</v>
      </c>
      <c r="D32" s="183">
        <v>20618.93</v>
      </c>
      <c r="E32" s="180"/>
      <c r="F32" s="180"/>
      <c r="G32" s="180">
        <v>14250</v>
      </c>
      <c r="H32" s="180">
        <f t="shared" si="3"/>
        <v>10178.571428571429</v>
      </c>
      <c r="I32" s="180">
        <f t="shared" si="4"/>
        <v>69.111248740841546</v>
      </c>
    </row>
    <row r="33" spans="2:9" x14ac:dyDescent="0.25">
      <c r="B33" s="176" t="s">
        <v>186</v>
      </c>
      <c r="C33" s="185">
        <f>SUM(C34)</f>
        <v>312.62</v>
      </c>
      <c r="D33" s="186">
        <f>SUM(D34)</f>
        <v>700</v>
      </c>
      <c r="E33" s="185">
        <f>SUM(E34)</f>
        <v>0</v>
      </c>
      <c r="F33" s="185">
        <f t="shared" si="0"/>
        <v>0</v>
      </c>
      <c r="G33" s="185">
        <f>SUM(G34)</f>
        <v>332.02</v>
      </c>
      <c r="H33" s="185">
        <f t="shared" si="3"/>
        <v>106.20561704305547</v>
      </c>
      <c r="I33" s="179">
        <f t="shared" si="4"/>
        <v>47.431428571428569</v>
      </c>
    </row>
    <row r="34" spans="2:9" x14ac:dyDescent="0.25">
      <c r="B34" s="182" t="s">
        <v>194</v>
      </c>
      <c r="C34" s="180">
        <v>312.62</v>
      </c>
      <c r="D34" s="183">
        <v>700</v>
      </c>
      <c r="E34" s="180">
        <v>0</v>
      </c>
      <c r="F34" s="180">
        <f t="shared" si="0"/>
        <v>0</v>
      </c>
      <c r="G34" s="180">
        <v>332.02</v>
      </c>
      <c r="H34" s="180">
        <f t="shared" si="3"/>
        <v>106.20561704305547</v>
      </c>
      <c r="I34" s="180">
        <f t="shared" si="4"/>
        <v>47.431428571428569</v>
      </c>
    </row>
    <row r="35" spans="2:9" ht="25.5" x14ac:dyDescent="0.25">
      <c r="B35" s="173" t="s">
        <v>23</v>
      </c>
      <c r="C35" s="174">
        <f>SUM(C36)</f>
        <v>139477.94</v>
      </c>
      <c r="D35" s="175">
        <f>SUM(D36)</f>
        <v>268700</v>
      </c>
      <c r="E35" s="174">
        <f>SUM(E36)</f>
        <v>465.6</v>
      </c>
      <c r="F35" s="174">
        <f>(E35/D35*100)</f>
        <v>0.17327874953479719</v>
      </c>
      <c r="G35" s="174">
        <f>SUM(G36)</f>
        <v>127322.68999999999</v>
      </c>
      <c r="H35" s="174">
        <f t="shared" si="3"/>
        <v>91.28518101142015</v>
      </c>
      <c r="I35" s="208">
        <f t="shared" si="4"/>
        <v>47.384700409378482</v>
      </c>
    </row>
    <row r="36" spans="2:9" ht="25.5" x14ac:dyDescent="0.25">
      <c r="B36" s="187" t="s">
        <v>187</v>
      </c>
      <c r="C36" s="177">
        <f>SUM(C37:C41)</f>
        <v>139477.94</v>
      </c>
      <c r="D36" s="178">
        <f>SUM(D37:D41)</f>
        <v>268700</v>
      </c>
      <c r="E36" s="177">
        <f>SUM(E37:E38)</f>
        <v>465.6</v>
      </c>
      <c r="F36" s="177">
        <f>(E36/D36*100)</f>
        <v>0.17327874953479719</v>
      </c>
      <c r="G36" s="177">
        <f>SUM(G37:G41)</f>
        <v>127322.68999999999</v>
      </c>
      <c r="H36" s="177">
        <f t="shared" si="3"/>
        <v>91.28518101142015</v>
      </c>
      <c r="I36" s="179">
        <f t="shared" si="4"/>
        <v>47.384700409378482</v>
      </c>
    </row>
    <row r="37" spans="2:9" x14ac:dyDescent="0.25">
      <c r="B37" s="19" t="s">
        <v>162</v>
      </c>
      <c r="C37" s="181">
        <v>21422.639999999999</v>
      </c>
      <c r="D37" s="183">
        <v>60000</v>
      </c>
      <c r="E37" s="181">
        <v>0</v>
      </c>
      <c r="F37" s="181">
        <f>(E37/D37*100)</f>
        <v>0</v>
      </c>
      <c r="G37" s="181">
        <v>27410.04</v>
      </c>
      <c r="H37" s="181">
        <f t="shared" si="3"/>
        <v>127.94893626555832</v>
      </c>
      <c r="I37" s="180">
        <f t="shared" si="4"/>
        <v>45.683399999999999</v>
      </c>
    </row>
    <row r="38" spans="2:9" x14ac:dyDescent="0.25">
      <c r="B38" s="194" t="s">
        <v>201</v>
      </c>
      <c r="C38" s="180">
        <v>100841.24</v>
      </c>
      <c r="D38" s="183">
        <v>191600</v>
      </c>
      <c r="E38" s="180">
        <v>465.6</v>
      </c>
      <c r="F38" s="180">
        <f>(E38/D38*100)</f>
        <v>0.2430062630480167</v>
      </c>
      <c r="G38" s="180">
        <v>91128.51</v>
      </c>
      <c r="H38" s="180">
        <f t="shared" si="3"/>
        <v>90.368295748842428</v>
      </c>
      <c r="I38" s="180">
        <f t="shared" si="4"/>
        <v>47.561852818371605</v>
      </c>
    </row>
    <row r="39" spans="2:9" x14ac:dyDescent="0.25">
      <c r="B39" s="182" t="s">
        <v>194</v>
      </c>
      <c r="C39" s="180">
        <v>0</v>
      </c>
      <c r="D39" s="183">
        <v>3800</v>
      </c>
      <c r="E39" s="180"/>
      <c r="F39" s="180"/>
      <c r="G39" s="180">
        <v>1855.25</v>
      </c>
      <c r="H39" s="180" t="e">
        <f t="shared" si="3"/>
        <v>#DIV/0!</v>
      </c>
      <c r="I39" s="180">
        <f t="shared" si="4"/>
        <v>48.82236842105263</v>
      </c>
    </row>
    <row r="40" spans="2:9" x14ac:dyDescent="0.25">
      <c r="B40" s="194" t="s">
        <v>200</v>
      </c>
      <c r="C40" s="180">
        <v>15384.04</v>
      </c>
      <c r="D40" s="180">
        <v>13300</v>
      </c>
      <c r="E40" s="180"/>
      <c r="F40" s="180"/>
      <c r="G40" s="180">
        <v>6928.89</v>
      </c>
      <c r="H40" s="180">
        <f t="shared" si="3"/>
        <v>45.039469476158409</v>
      </c>
      <c r="I40" s="180">
        <f t="shared" si="4"/>
        <v>52.096917293233084</v>
      </c>
    </row>
    <row r="41" spans="2:9" x14ac:dyDescent="0.25">
      <c r="B41" s="194" t="s">
        <v>199</v>
      </c>
      <c r="C41" s="180">
        <v>1830.02</v>
      </c>
      <c r="D41" s="180">
        <v>0</v>
      </c>
      <c r="E41" s="180"/>
      <c r="F41" s="180"/>
      <c r="G41" s="180">
        <v>0</v>
      </c>
      <c r="H41" s="180">
        <f t="shared" si="3"/>
        <v>0</v>
      </c>
      <c r="I41" s="180" t="e">
        <f t="shared" si="4"/>
        <v>#DIV/0!</v>
      </c>
    </row>
  </sheetData>
  <mergeCells count="2">
    <mergeCell ref="B2:H2"/>
    <mergeCell ref="B19:I19"/>
  </mergeCell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7"/>
  <sheetViews>
    <sheetView workbookViewId="0">
      <selection activeCell="I12" sqref="I12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11"/>
      <c r="C1" s="11"/>
      <c r="D1" s="11"/>
      <c r="E1" s="2"/>
      <c r="F1" s="2"/>
      <c r="G1" s="2"/>
    </row>
    <row r="2" spans="2:7" ht="15.75" customHeight="1" x14ac:dyDescent="0.25">
      <c r="B2" s="241" t="s">
        <v>19</v>
      </c>
      <c r="C2" s="241"/>
      <c r="D2" s="241"/>
      <c r="E2" s="241"/>
      <c r="F2" s="241"/>
      <c r="G2" s="241"/>
    </row>
    <row r="3" spans="2:7" ht="25.5" x14ac:dyDescent="0.25">
      <c r="B3" s="93" t="s">
        <v>5</v>
      </c>
      <c r="C3" s="135" t="s">
        <v>144</v>
      </c>
      <c r="D3" s="135" t="s">
        <v>177</v>
      </c>
      <c r="E3" s="135" t="s">
        <v>176</v>
      </c>
      <c r="F3" s="135" t="s">
        <v>9</v>
      </c>
      <c r="G3" s="135" t="s">
        <v>20</v>
      </c>
    </row>
    <row r="4" spans="2:7" x14ac:dyDescent="0.25">
      <c r="B4" s="23">
        <v>1</v>
      </c>
      <c r="C4" s="136">
        <v>2</v>
      </c>
      <c r="D4" s="136">
        <v>3</v>
      </c>
      <c r="E4" s="136">
        <v>4</v>
      </c>
      <c r="F4" s="136" t="s">
        <v>171</v>
      </c>
      <c r="G4" s="136" t="s">
        <v>175</v>
      </c>
    </row>
    <row r="5" spans="2:7" x14ac:dyDescent="0.25">
      <c r="B5" s="3" t="s">
        <v>18</v>
      </c>
      <c r="C5" s="91">
        <f>SUM(C6)</f>
        <v>1213511.83</v>
      </c>
      <c r="D5" s="113">
        <f t="shared" ref="D5:E6" si="0">D6</f>
        <v>2782618.93</v>
      </c>
      <c r="E5" s="91">
        <f t="shared" si="0"/>
        <v>1275962.1499999999</v>
      </c>
      <c r="F5" s="91">
        <f>E5/C5*100</f>
        <v>105.14624731758897</v>
      </c>
      <c r="G5" s="91">
        <f>E5/D5*100</f>
        <v>45.854721113393701</v>
      </c>
    </row>
    <row r="6" spans="2:7" ht="15.75" customHeight="1" x14ac:dyDescent="0.25">
      <c r="B6" s="3" t="s">
        <v>99</v>
      </c>
      <c r="C6" s="91">
        <f>SUM(C7)</f>
        <v>1213511.83</v>
      </c>
      <c r="D6" s="91">
        <f t="shared" si="0"/>
        <v>2782618.93</v>
      </c>
      <c r="E6" s="91">
        <f t="shared" si="0"/>
        <v>1275962.1499999999</v>
      </c>
      <c r="F6" s="91">
        <f t="shared" ref="F6:F7" si="1">E6/C6*100</f>
        <v>105.14624731758897</v>
      </c>
      <c r="G6" s="91">
        <f t="shared" ref="G6:G7" si="2">E6/D6*100</f>
        <v>45.854721113393701</v>
      </c>
    </row>
    <row r="7" spans="2:7" ht="15.75" customHeight="1" x14ac:dyDescent="0.25">
      <c r="B7" s="7" t="s">
        <v>100</v>
      </c>
      <c r="C7" s="89">
        <v>1213511.83</v>
      </c>
      <c r="D7" s="89">
        <v>2782618.93</v>
      </c>
      <c r="E7" s="92">
        <v>1275962.1499999999</v>
      </c>
      <c r="F7" s="137">
        <f t="shared" si="1"/>
        <v>105.14624731758897</v>
      </c>
      <c r="G7" s="137">
        <f t="shared" si="2"/>
        <v>45.854721113393701</v>
      </c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6"/>
  <sheetViews>
    <sheetView workbookViewId="0">
      <selection activeCell="F6" sqref="F6"/>
    </sheetView>
  </sheetViews>
  <sheetFormatPr defaultRowHeight="15" x14ac:dyDescent="0.25"/>
  <cols>
    <col min="2" max="2" width="26.85546875" customWidth="1"/>
    <col min="3" max="3" width="24.28515625" customWidth="1"/>
    <col min="4" max="4" width="22" customWidth="1"/>
    <col min="5" max="5" width="30" customWidth="1"/>
    <col min="6" max="6" width="20.5703125" customWidth="1"/>
    <col min="7" max="7" width="17.140625" customWidth="1"/>
  </cols>
  <sheetData>
    <row r="1" spans="2:7" ht="18" x14ac:dyDescent="0.25">
      <c r="B1" s="11"/>
      <c r="C1" s="11"/>
      <c r="D1" s="11"/>
      <c r="E1" s="2"/>
      <c r="F1" s="2"/>
      <c r="G1" s="2"/>
    </row>
    <row r="2" spans="2:7" ht="15.75" x14ac:dyDescent="0.25">
      <c r="B2" s="241" t="s">
        <v>159</v>
      </c>
      <c r="C2" s="241"/>
      <c r="D2" s="241"/>
      <c r="E2" s="241"/>
      <c r="F2" s="241"/>
      <c r="G2" s="241"/>
    </row>
    <row r="3" spans="2:7" ht="18" x14ac:dyDescent="0.25">
      <c r="B3" s="11"/>
      <c r="C3" s="11"/>
      <c r="D3" s="11"/>
      <c r="E3" s="2"/>
      <c r="F3" s="2"/>
      <c r="G3" s="2"/>
    </row>
    <row r="4" spans="2:7" ht="25.5" x14ac:dyDescent="0.25">
      <c r="B4" s="163" t="s">
        <v>5</v>
      </c>
      <c r="C4" s="135" t="s">
        <v>144</v>
      </c>
      <c r="D4" s="135" t="s">
        <v>177</v>
      </c>
      <c r="E4" s="135" t="s">
        <v>176</v>
      </c>
      <c r="F4" s="135" t="s">
        <v>9</v>
      </c>
      <c r="G4" s="135" t="s">
        <v>20</v>
      </c>
    </row>
    <row r="5" spans="2:7" x14ac:dyDescent="0.25">
      <c r="B5" s="163">
        <v>1</v>
      </c>
      <c r="C5" s="165">
        <v>2</v>
      </c>
      <c r="D5" s="165">
        <v>3</v>
      </c>
      <c r="E5" s="165">
        <v>4</v>
      </c>
      <c r="F5" s="165" t="s">
        <v>171</v>
      </c>
      <c r="G5" s="165" t="s">
        <v>175</v>
      </c>
    </row>
    <row r="6" spans="2:7" x14ac:dyDescent="0.25">
      <c r="B6" s="151" t="s">
        <v>160</v>
      </c>
      <c r="C6" s="150"/>
      <c r="D6" s="150"/>
      <c r="E6" s="161"/>
      <c r="F6" s="161"/>
      <c r="G6" s="161"/>
    </row>
    <row r="7" spans="2:7" x14ac:dyDescent="0.25">
      <c r="B7" s="151" t="s">
        <v>161</v>
      </c>
      <c r="C7" s="150"/>
      <c r="D7" s="150"/>
      <c r="E7" s="161"/>
      <c r="F7" s="161"/>
      <c r="G7" s="161"/>
    </row>
    <row r="8" spans="2:7" x14ac:dyDescent="0.25">
      <c r="B8" s="19" t="s">
        <v>162</v>
      </c>
      <c r="C8" s="150"/>
      <c r="D8" s="150"/>
      <c r="E8" s="161"/>
      <c r="F8" s="161"/>
      <c r="G8" s="161"/>
    </row>
    <row r="9" spans="2:7" x14ac:dyDescent="0.25">
      <c r="B9" s="18" t="s">
        <v>163</v>
      </c>
      <c r="C9" s="150"/>
      <c r="D9" s="150"/>
      <c r="E9" s="161"/>
      <c r="F9" s="161"/>
      <c r="G9" s="161"/>
    </row>
    <row r="10" spans="2:7" x14ac:dyDescent="0.25">
      <c r="B10" s="18" t="s">
        <v>153</v>
      </c>
      <c r="C10" s="150"/>
      <c r="D10" s="150"/>
      <c r="E10" s="161"/>
      <c r="F10" s="161"/>
      <c r="G10" s="161"/>
    </row>
    <row r="11" spans="2:7" x14ac:dyDescent="0.25">
      <c r="B11" s="151" t="s">
        <v>164</v>
      </c>
      <c r="C11" s="150"/>
      <c r="D11" s="150"/>
      <c r="E11" s="161"/>
      <c r="F11" s="161"/>
      <c r="G11" s="161"/>
    </row>
    <row r="12" spans="2:7" ht="25.5" x14ac:dyDescent="0.25">
      <c r="B12" s="17" t="s">
        <v>165</v>
      </c>
      <c r="C12" s="150"/>
      <c r="D12" s="150"/>
      <c r="E12" s="161"/>
      <c r="F12" s="161"/>
      <c r="G12" s="161"/>
    </row>
    <row r="13" spans="2:7" x14ac:dyDescent="0.25">
      <c r="B13" s="151" t="s">
        <v>166</v>
      </c>
      <c r="C13" s="150"/>
      <c r="D13" s="150"/>
      <c r="E13" s="161"/>
      <c r="F13" s="161"/>
      <c r="G13" s="161"/>
    </row>
    <row r="14" spans="2:7" x14ac:dyDescent="0.25">
      <c r="B14" s="17" t="s">
        <v>167</v>
      </c>
      <c r="C14" s="150"/>
      <c r="D14" s="150"/>
      <c r="E14" s="161"/>
      <c r="F14" s="161"/>
      <c r="G14" s="161"/>
    </row>
    <row r="15" spans="2:7" x14ac:dyDescent="0.25">
      <c r="B15" s="156" t="s">
        <v>158</v>
      </c>
      <c r="C15" s="150"/>
      <c r="D15" s="150"/>
      <c r="E15" s="161"/>
      <c r="F15" s="161"/>
      <c r="G15" s="161"/>
    </row>
    <row r="16" spans="2:7" x14ac:dyDescent="0.25">
      <c r="B16" s="17"/>
      <c r="C16" s="150"/>
      <c r="D16" s="150"/>
      <c r="E16" s="161"/>
      <c r="F16" s="161"/>
      <c r="G16" s="161"/>
    </row>
    <row r="17" spans="2:7" x14ac:dyDescent="0.25">
      <c r="B17" s="151" t="s">
        <v>168</v>
      </c>
      <c r="C17" s="150"/>
      <c r="D17" s="150"/>
      <c r="E17" s="161"/>
      <c r="F17" s="161"/>
      <c r="G17" s="161"/>
    </row>
    <row r="18" spans="2:7" x14ac:dyDescent="0.25">
      <c r="B18" s="151" t="s">
        <v>161</v>
      </c>
      <c r="C18" s="150"/>
      <c r="D18" s="150"/>
      <c r="E18" s="161"/>
      <c r="F18" s="161"/>
      <c r="G18" s="161"/>
    </row>
    <row r="19" spans="2:7" x14ac:dyDescent="0.25">
      <c r="B19" s="19" t="s">
        <v>162</v>
      </c>
      <c r="C19" s="150"/>
      <c r="D19" s="150"/>
      <c r="E19" s="161"/>
      <c r="F19" s="161"/>
      <c r="G19" s="161"/>
    </row>
    <row r="20" spans="2:7" x14ac:dyDescent="0.25">
      <c r="B20" s="18" t="s">
        <v>163</v>
      </c>
      <c r="C20" s="150"/>
      <c r="D20" s="150"/>
      <c r="E20" s="161"/>
      <c r="F20" s="161"/>
      <c r="G20" s="161"/>
    </row>
    <row r="21" spans="2:7" x14ac:dyDescent="0.25">
      <c r="B21" s="18" t="s">
        <v>153</v>
      </c>
      <c r="C21" s="150"/>
      <c r="D21" s="150"/>
      <c r="E21" s="161"/>
      <c r="F21" s="161"/>
      <c r="G21" s="161"/>
    </row>
    <row r="22" spans="2:7" x14ac:dyDescent="0.25">
      <c r="B22" s="151" t="s">
        <v>164</v>
      </c>
      <c r="C22" s="150"/>
      <c r="D22" s="150"/>
      <c r="E22" s="161"/>
      <c r="F22" s="161"/>
      <c r="G22" s="161"/>
    </row>
    <row r="23" spans="2:7" ht="50.25" customHeight="1" x14ac:dyDescent="0.25">
      <c r="B23" s="17" t="s">
        <v>165</v>
      </c>
      <c r="C23" s="150"/>
      <c r="D23" s="150"/>
      <c r="E23" s="161"/>
      <c r="F23" s="161"/>
      <c r="G23" s="161"/>
    </row>
    <row r="24" spans="2:7" x14ac:dyDescent="0.25">
      <c r="B24" s="151" t="s">
        <v>166</v>
      </c>
      <c r="C24" s="150"/>
      <c r="D24" s="150"/>
      <c r="E24" s="161"/>
      <c r="F24" s="161"/>
      <c r="G24" s="161"/>
    </row>
    <row r="25" spans="2:7" x14ac:dyDescent="0.25">
      <c r="B25" s="17" t="s">
        <v>167</v>
      </c>
      <c r="C25" s="150"/>
      <c r="D25" s="150"/>
      <c r="E25" s="161"/>
      <c r="F25" s="161"/>
      <c r="G25" s="161"/>
    </row>
    <row r="26" spans="2:7" x14ac:dyDescent="0.25">
      <c r="B26" s="156" t="s">
        <v>158</v>
      </c>
      <c r="C26" s="150"/>
      <c r="D26" s="150"/>
      <c r="E26" s="161"/>
      <c r="F26" s="161"/>
      <c r="G26" s="161"/>
    </row>
  </sheetData>
  <mergeCells count="1">
    <mergeCell ref="B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0"/>
  <sheetViews>
    <sheetView workbookViewId="0">
      <selection activeCell="G6" sqref="G6:K6"/>
    </sheetView>
  </sheetViews>
  <sheetFormatPr defaultRowHeight="15" x14ac:dyDescent="0.25"/>
  <cols>
    <col min="2" max="2" width="9.7109375" customWidth="1"/>
    <col min="3" max="3" width="11" customWidth="1"/>
    <col min="4" max="4" width="12.28515625" customWidth="1"/>
    <col min="5" max="5" width="9.5703125" customWidth="1"/>
    <col min="6" max="6" width="24.42578125" customWidth="1"/>
    <col min="7" max="7" width="20.28515625" customWidth="1"/>
    <col min="8" max="8" width="28.5703125" customWidth="1"/>
    <col min="9" max="9" width="13.28515625" customWidth="1"/>
    <col min="10" max="10" width="12.28515625" customWidth="1"/>
    <col min="11" max="11" width="11.28515625" customWidth="1"/>
  </cols>
  <sheetData>
    <row r="1" spans="2:11" ht="18" customHeight="1" x14ac:dyDescent="0.25">
      <c r="B1" s="11"/>
      <c r="C1" s="11"/>
      <c r="D1" s="11"/>
      <c r="E1" s="11"/>
      <c r="F1" s="11"/>
      <c r="G1" s="11"/>
      <c r="H1" s="11"/>
    </row>
    <row r="2" spans="2:11" ht="18" customHeight="1" x14ac:dyDescent="0.25">
      <c r="B2" s="250" t="s">
        <v>102</v>
      </c>
      <c r="C2" s="250"/>
      <c r="D2" s="250"/>
      <c r="E2" s="250"/>
      <c r="F2" s="250"/>
      <c r="G2" s="250"/>
      <c r="H2" s="250"/>
    </row>
    <row r="3" spans="2:11" ht="15.75" customHeight="1" x14ac:dyDescent="0.25">
      <c r="B3" s="250" t="s">
        <v>101</v>
      </c>
      <c r="C3" s="250"/>
      <c r="D3" s="250"/>
      <c r="E3" s="250"/>
      <c r="F3" s="250"/>
      <c r="G3" s="250"/>
      <c r="H3" s="250"/>
    </row>
    <row r="4" spans="2:11" ht="18" x14ac:dyDescent="0.25">
      <c r="B4" s="11"/>
      <c r="C4" s="11"/>
      <c r="D4" s="11"/>
      <c r="E4" s="11"/>
      <c r="F4" s="11"/>
      <c r="G4" s="11"/>
      <c r="H4" s="11"/>
    </row>
    <row r="5" spans="2:11" ht="25.5" customHeight="1" x14ac:dyDescent="0.25">
      <c r="B5" s="247" t="s">
        <v>5</v>
      </c>
      <c r="C5" s="248"/>
      <c r="D5" s="248"/>
      <c r="E5" s="248"/>
      <c r="F5" s="249"/>
      <c r="G5" s="135" t="s">
        <v>144</v>
      </c>
      <c r="H5" s="135" t="s">
        <v>177</v>
      </c>
      <c r="I5" s="135" t="s">
        <v>176</v>
      </c>
      <c r="J5" s="135" t="s">
        <v>9</v>
      </c>
      <c r="K5" s="135" t="s">
        <v>20</v>
      </c>
    </row>
    <row r="6" spans="2:11" x14ac:dyDescent="0.25">
      <c r="B6" s="247">
        <v>1</v>
      </c>
      <c r="C6" s="248"/>
      <c r="D6" s="248"/>
      <c r="E6" s="248"/>
      <c r="F6" s="249"/>
      <c r="G6" s="164">
        <v>2</v>
      </c>
      <c r="H6" s="164">
        <v>3</v>
      </c>
      <c r="I6" s="164">
        <v>4</v>
      </c>
      <c r="J6" s="164" t="s">
        <v>171</v>
      </c>
      <c r="K6" s="164" t="s">
        <v>175</v>
      </c>
    </row>
    <row r="7" spans="2:11" ht="27" customHeight="1" x14ac:dyDescent="0.25">
      <c r="B7" s="151">
        <v>8</v>
      </c>
      <c r="C7" s="151"/>
      <c r="D7" s="151"/>
      <c r="E7" s="151"/>
      <c r="F7" s="151" t="s">
        <v>149</v>
      </c>
      <c r="G7" s="150"/>
      <c r="H7" s="150"/>
      <c r="I7" s="161"/>
      <c r="J7" s="161"/>
      <c r="K7" s="161"/>
    </row>
    <row r="8" spans="2:11" ht="18.75" customHeight="1" x14ac:dyDescent="0.25">
      <c r="B8" s="151"/>
      <c r="C8" s="156">
        <v>84</v>
      </c>
      <c r="D8" s="156"/>
      <c r="E8" s="156"/>
      <c r="F8" s="156" t="s">
        <v>150</v>
      </c>
      <c r="G8" s="150"/>
      <c r="H8" s="150"/>
      <c r="I8" s="161"/>
      <c r="J8" s="161"/>
      <c r="K8" s="161"/>
    </row>
    <row r="9" spans="2:11" ht="20.25" customHeight="1" x14ac:dyDescent="0.25">
      <c r="B9" s="152"/>
      <c r="C9" s="152"/>
      <c r="D9" s="152">
        <v>841</v>
      </c>
      <c r="E9" s="152"/>
      <c r="F9" s="162" t="s">
        <v>151</v>
      </c>
      <c r="G9" s="150"/>
      <c r="H9" s="150"/>
      <c r="I9" s="161"/>
      <c r="J9" s="161"/>
      <c r="K9" s="161"/>
    </row>
    <row r="10" spans="2:11" ht="30" customHeight="1" x14ac:dyDescent="0.25">
      <c r="B10" s="152"/>
      <c r="C10" s="152"/>
      <c r="D10" s="152"/>
      <c r="E10" s="152">
        <v>8413</v>
      </c>
      <c r="F10" s="162" t="s">
        <v>152</v>
      </c>
      <c r="G10" s="150"/>
      <c r="H10" s="150"/>
      <c r="I10" s="161"/>
      <c r="J10" s="161"/>
      <c r="K10" s="161"/>
    </row>
    <row r="11" spans="2:11" ht="24" customHeight="1" x14ac:dyDescent="0.25">
      <c r="B11" s="152"/>
      <c r="C11" s="152"/>
      <c r="D11" s="152"/>
      <c r="E11" s="153" t="s">
        <v>153</v>
      </c>
      <c r="F11" s="158"/>
      <c r="G11" s="150"/>
      <c r="H11" s="150"/>
      <c r="I11" s="161"/>
      <c r="J11" s="161"/>
      <c r="K11" s="161"/>
    </row>
    <row r="12" spans="2:11" ht="24.75" customHeight="1" x14ac:dyDescent="0.25">
      <c r="B12" s="154">
        <v>5</v>
      </c>
      <c r="C12" s="155"/>
      <c r="D12" s="155"/>
      <c r="E12" s="155"/>
      <c r="F12" s="159" t="s">
        <v>154</v>
      </c>
      <c r="G12" s="150"/>
      <c r="H12" s="150"/>
      <c r="I12" s="161"/>
      <c r="J12" s="161"/>
      <c r="K12" s="161"/>
    </row>
    <row r="13" spans="2:11" ht="25.5" customHeight="1" x14ac:dyDescent="0.25">
      <c r="B13" s="156"/>
      <c r="C13" s="156">
        <v>54</v>
      </c>
      <c r="D13" s="156"/>
      <c r="E13" s="156"/>
      <c r="F13" s="160" t="s">
        <v>155</v>
      </c>
      <c r="G13" s="150"/>
      <c r="H13" s="150"/>
      <c r="I13" s="161"/>
      <c r="J13" s="161"/>
      <c r="K13" s="161"/>
    </row>
    <row r="14" spans="2:11" ht="19.5" customHeight="1" x14ac:dyDescent="0.25">
      <c r="B14" s="156"/>
      <c r="C14" s="156"/>
      <c r="D14" s="156">
        <v>541</v>
      </c>
      <c r="E14" s="162"/>
      <c r="F14" s="162" t="s">
        <v>156</v>
      </c>
      <c r="G14" s="150"/>
      <c r="H14" s="150"/>
      <c r="I14" s="161"/>
      <c r="J14" s="161"/>
      <c r="K14" s="161"/>
    </row>
    <row r="15" spans="2:11" ht="24" customHeight="1" x14ac:dyDescent="0.25">
      <c r="B15" s="156"/>
      <c r="C15" s="156"/>
      <c r="D15" s="156"/>
      <c r="E15" s="162">
        <v>5413</v>
      </c>
      <c r="F15" s="162" t="s">
        <v>157</v>
      </c>
      <c r="G15" s="150"/>
      <c r="H15" s="150"/>
      <c r="I15" s="161"/>
      <c r="J15" s="161"/>
      <c r="K15" s="161"/>
    </row>
    <row r="16" spans="2:11" ht="27.75" customHeight="1" x14ac:dyDescent="0.25">
      <c r="B16" s="157" t="s">
        <v>158</v>
      </c>
      <c r="C16" s="155"/>
      <c r="D16" s="155"/>
      <c r="E16" s="155"/>
      <c r="F16" s="159" t="s">
        <v>153</v>
      </c>
      <c r="G16" s="150"/>
      <c r="H16" s="150"/>
      <c r="I16" s="161"/>
      <c r="J16" s="161"/>
      <c r="K16" s="161"/>
    </row>
    <row r="17" ht="27.75" customHeight="1" x14ac:dyDescent="0.25"/>
    <row r="18" ht="24" customHeight="1" x14ac:dyDescent="0.25"/>
    <row r="19" ht="26.25" customHeight="1" x14ac:dyDescent="0.25"/>
    <row r="20" ht="27.75" customHeight="1" x14ac:dyDescent="0.25"/>
  </sheetData>
  <mergeCells count="4">
    <mergeCell ref="B5:F5"/>
    <mergeCell ref="B6:F6"/>
    <mergeCell ref="B2:H2"/>
    <mergeCell ref="B3:H3"/>
  </mergeCells>
  <pageMargins left="0.7" right="0.7" top="0.75" bottom="0.75" header="0.3" footer="0.3"/>
  <pageSetup paperSize="9"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H112"/>
  <sheetViews>
    <sheetView tabSelected="1" topLeftCell="A49" zoomScale="130" zoomScaleNormal="130" workbookViewId="0">
      <selection activeCell="M107" sqref="M10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6.7109375" customWidth="1"/>
    <col min="5" max="5" width="30" customWidth="1"/>
    <col min="6" max="6" width="18.7109375" customWidth="1"/>
    <col min="7" max="7" width="20.140625" customWidth="1"/>
    <col min="8" max="8" width="11.140625" customWidth="1"/>
  </cols>
  <sheetData>
    <row r="1" spans="2:8" ht="18" x14ac:dyDescent="0.25">
      <c r="B1" s="11"/>
      <c r="C1" s="11"/>
      <c r="D1" s="11"/>
      <c r="E1" s="11"/>
      <c r="F1" s="11"/>
      <c r="G1" s="11"/>
      <c r="H1" s="2"/>
    </row>
    <row r="2" spans="2:8" ht="15.75" customHeight="1" x14ac:dyDescent="0.25">
      <c r="B2" s="241" t="s">
        <v>6</v>
      </c>
      <c r="C2" s="241"/>
      <c r="D2" s="241"/>
      <c r="E2" s="241"/>
      <c r="F2" s="241"/>
      <c r="G2" s="241"/>
      <c r="H2" s="241"/>
    </row>
    <row r="3" spans="2:8" ht="18" x14ac:dyDescent="0.25">
      <c r="B3" s="11"/>
      <c r="C3" s="11"/>
      <c r="D3" s="11"/>
      <c r="E3" s="11"/>
      <c r="F3" s="11"/>
      <c r="G3" s="11"/>
      <c r="H3" s="2"/>
    </row>
    <row r="4" spans="2:8" ht="15.75" x14ac:dyDescent="0.25">
      <c r="B4" s="262" t="s">
        <v>33</v>
      </c>
      <c r="C4" s="262"/>
      <c r="D4" s="262"/>
      <c r="E4" s="262"/>
      <c r="F4" s="262"/>
      <c r="G4" s="262"/>
      <c r="H4" s="262"/>
    </row>
    <row r="5" spans="2:8" ht="18" x14ac:dyDescent="0.25">
      <c r="B5" s="11"/>
      <c r="C5" s="11"/>
      <c r="D5" s="11"/>
      <c r="E5" s="11"/>
      <c r="F5" s="11"/>
      <c r="G5" s="11"/>
      <c r="H5" s="2"/>
    </row>
    <row r="6" spans="2:8" ht="25.5" x14ac:dyDescent="0.25">
      <c r="B6" s="247" t="s">
        <v>5</v>
      </c>
      <c r="C6" s="248"/>
      <c r="D6" s="248"/>
      <c r="E6" s="249"/>
      <c r="F6" s="135" t="s">
        <v>177</v>
      </c>
      <c r="G6" s="135" t="s">
        <v>176</v>
      </c>
      <c r="H6" s="96" t="s">
        <v>20</v>
      </c>
    </row>
    <row r="7" spans="2:8" x14ac:dyDescent="0.25">
      <c r="B7" s="97"/>
      <c r="C7" s="98"/>
      <c r="D7" s="95" t="s">
        <v>103</v>
      </c>
      <c r="E7" s="99" t="s">
        <v>97</v>
      </c>
      <c r="F7" s="135"/>
      <c r="G7" s="135"/>
      <c r="H7" s="96"/>
    </row>
    <row r="8" spans="2:8" x14ac:dyDescent="0.25">
      <c r="B8" s="263">
        <v>1</v>
      </c>
      <c r="C8" s="264"/>
      <c r="D8" s="264"/>
      <c r="E8" s="265"/>
      <c r="F8" s="136">
        <v>2</v>
      </c>
      <c r="G8" s="136">
        <v>3</v>
      </c>
      <c r="H8" s="23" t="s">
        <v>179</v>
      </c>
    </row>
    <row r="9" spans="2:8" x14ac:dyDescent="0.25">
      <c r="B9" s="251" t="s">
        <v>104</v>
      </c>
      <c r="C9" s="252"/>
      <c r="D9" s="253"/>
      <c r="E9" s="100" t="s">
        <v>105</v>
      </c>
      <c r="F9" s="101">
        <f>F10+F25+F45+F49+F86+F95+F104</f>
        <v>2782618.93</v>
      </c>
      <c r="G9" s="101">
        <f>G10+G25+G45+G49+G86+G95+G104</f>
        <v>1275962.1500000001</v>
      </c>
      <c r="H9" s="91">
        <f>G9/F9*100</f>
        <v>45.854721113393708</v>
      </c>
    </row>
    <row r="10" spans="2:8" x14ac:dyDescent="0.25">
      <c r="B10" s="257" t="s">
        <v>139</v>
      </c>
      <c r="C10" s="260"/>
      <c r="D10" s="261"/>
      <c r="E10" s="102" t="s">
        <v>106</v>
      </c>
      <c r="F10" s="103">
        <f>SUM(F11+F15+F23)</f>
        <v>2271000</v>
      </c>
      <c r="G10" s="103">
        <f>SUM(G11+G15+G23)</f>
        <v>1041972.73</v>
      </c>
      <c r="H10" s="94">
        <f t="shared" ref="H10:H73" si="0">G10/F10*100</f>
        <v>45.8816701893439</v>
      </c>
    </row>
    <row r="11" spans="2:8" x14ac:dyDescent="0.25">
      <c r="B11" s="251" t="s">
        <v>107</v>
      </c>
      <c r="C11" s="252"/>
      <c r="D11" s="253"/>
      <c r="E11" s="104" t="s">
        <v>3</v>
      </c>
      <c r="F11" s="101">
        <f>SUM(F12:F14)</f>
        <v>2070000</v>
      </c>
      <c r="G11" s="101">
        <f>SUM(G12:G14)</f>
        <v>954849.95</v>
      </c>
      <c r="H11" s="91">
        <f t="shared" si="0"/>
        <v>46.128016908212558</v>
      </c>
    </row>
    <row r="12" spans="2:8" x14ac:dyDescent="0.25">
      <c r="B12" s="105"/>
      <c r="C12" s="106"/>
      <c r="D12" s="107">
        <v>3111</v>
      </c>
      <c r="E12" s="108" t="s">
        <v>108</v>
      </c>
      <c r="F12" s="109">
        <v>1631000</v>
      </c>
      <c r="G12" s="89">
        <v>775438.94</v>
      </c>
      <c r="H12" s="89">
        <f t="shared" si="0"/>
        <v>47.543773145309622</v>
      </c>
    </row>
    <row r="13" spans="2:8" x14ac:dyDescent="0.25">
      <c r="B13" s="105"/>
      <c r="C13" s="106"/>
      <c r="D13" s="107">
        <v>3121</v>
      </c>
      <c r="E13" s="108" t="s">
        <v>57</v>
      </c>
      <c r="F13" s="109">
        <v>170000</v>
      </c>
      <c r="G13" s="89">
        <v>51497.62</v>
      </c>
      <c r="H13" s="89">
        <f t="shared" si="0"/>
        <v>30.292717647058826</v>
      </c>
    </row>
    <row r="14" spans="2:8" ht="17.25" customHeight="1" x14ac:dyDescent="0.25">
      <c r="B14" s="105"/>
      <c r="C14" s="106"/>
      <c r="D14" s="107">
        <v>3132</v>
      </c>
      <c r="E14" s="108" t="s">
        <v>59</v>
      </c>
      <c r="F14" s="109">
        <v>269000</v>
      </c>
      <c r="G14" s="89">
        <v>127913.39</v>
      </c>
      <c r="H14" s="89">
        <f t="shared" si="0"/>
        <v>47.551446096654274</v>
      </c>
    </row>
    <row r="15" spans="2:8" x14ac:dyDescent="0.25">
      <c r="B15" s="251" t="s">
        <v>110</v>
      </c>
      <c r="C15" s="252"/>
      <c r="D15" s="253"/>
      <c r="E15" s="100" t="s">
        <v>8</v>
      </c>
      <c r="F15" s="101">
        <f>SUM(F16:F22)</f>
        <v>141000</v>
      </c>
      <c r="G15" s="101">
        <f>SUM(G16:G22)</f>
        <v>59712.74</v>
      </c>
      <c r="H15" s="91">
        <f t="shared" si="0"/>
        <v>42.349460992907801</v>
      </c>
    </row>
    <row r="16" spans="2:8" x14ac:dyDescent="0.25">
      <c r="B16" s="105"/>
      <c r="C16" s="106"/>
      <c r="D16" s="107">
        <v>3212</v>
      </c>
      <c r="E16" s="108" t="s">
        <v>111</v>
      </c>
      <c r="F16" s="109">
        <v>30000</v>
      </c>
      <c r="G16" s="109">
        <v>16111.79</v>
      </c>
      <c r="H16" s="91">
        <f t="shared" si="0"/>
        <v>53.705966666666669</v>
      </c>
    </row>
    <row r="17" spans="2:8" ht="15.75" customHeight="1" x14ac:dyDescent="0.25">
      <c r="B17" s="105"/>
      <c r="C17" s="106"/>
      <c r="D17" s="107">
        <v>3223</v>
      </c>
      <c r="E17" s="108" t="s">
        <v>64</v>
      </c>
      <c r="F17" s="109">
        <v>40000</v>
      </c>
      <c r="G17" s="89">
        <v>21921.49</v>
      </c>
      <c r="H17" s="89">
        <f t="shared" si="0"/>
        <v>54.803725</v>
      </c>
    </row>
    <row r="18" spans="2:8" ht="15.75" customHeight="1" x14ac:dyDescent="0.25">
      <c r="B18" s="105"/>
      <c r="C18" s="106"/>
      <c r="D18" s="107">
        <v>3232</v>
      </c>
      <c r="E18" s="108" t="s">
        <v>203</v>
      </c>
      <c r="F18" s="109">
        <v>25000</v>
      </c>
      <c r="G18" s="89">
        <v>10584.25</v>
      </c>
      <c r="H18" s="89">
        <f t="shared" si="0"/>
        <v>42.337000000000003</v>
      </c>
    </row>
    <row r="19" spans="2:8" ht="15.75" customHeight="1" x14ac:dyDescent="0.25">
      <c r="B19" s="105"/>
      <c r="C19" s="106"/>
      <c r="D19" s="107">
        <v>3236</v>
      </c>
      <c r="E19" s="108" t="s">
        <v>73</v>
      </c>
      <c r="F19" s="109">
        <v>16000</v>
      </c>
      <c r="G19" s="89">
        <v>0</v>
      </c>
      <c r="H19" s="89">
        <f t="shared" si="0"/>
        <v>0</v>
      </c>
    </row>
    <row r="20" spans="2:8" ht="18.75" customHeight="1" x14ac:dyDescent="0.25">
      <c r="B20" s="105"/>
      <c r="C20" s="106"/>
      <c r="D20" s="107">
        <v>3237</v>
      </c>
      <c r="E20" s="108" t="s">
        <v>123</v>
      </c>
      <c r="F20" s="109">
        <v>13000</v>
      </c>
      <c r="G20" s="89">
        <v>7149.03</v>
      </c>
      <c r="H20" s="89">
        <f t="shared" si="0"/>
        <v>54.992538461538466</v>
      </c>
    </row>
    <row r="21" spans="2:8" ht="18.75" customHeight="1" x14ac:dyDescent="0.25">
      <c r="B21" s="105"/>
      <c r="C21" s="106"/>
      <c r="D21" s="107">
        <v>3239</v>
      </c>
      <c r="E21" s="108" t="s">
        <v>140</v>
      </c>
      <c r="F21" s="109">
        <v>7000</v>
      </c>
      <c r="G21" s="89">
        <v>0</v>
      </c>
      <c r="H21" s="89">
        <f t="shared" si="0"/>
        <v>0</v>
      </c>
    </row>
    <row r="22" spans="2:8" ht="15.75" customHeight="1" x14ac:dyDescent="0.25">
      <c r="B22" s="105"/>
      <c r="C22" s="106"/>
      <c r="D22" s="107">
        <v>3291</v>
      </c>
      <c r="E22" s="108" t="s">
        <v>112</v>
      </c>
      <c r="F22" s="109">
        <v>10000</v>
      </c>
      <c r="G22" s="89">
        <v>3946.18</v>
      </c>
      <c r="H22" s="89">
        <f t="shared" si="0"/>
        <v>39.461799999999997</v>
      </c>
    </row>
    <row r="23" spans="2:8" x14ac:dyDescent="0.25">
      <c r="B23" s="251" t="s">
        <v>113</v>
      </c>
      <c r="C23" s="252"/>
      <c r="D23" s="253"/>
      <c r="E23" s="100" t="s">
        <v>114</v>
      </c>
      <c r="F23" s="101">
        <f>SUM(F24:F24)</f>
        <v>60000</v>
      </c>
      <c r="G23" s="101">
        <f>SUM(G24:G24)</f>
        <v>27410.04</v>
      </c>
      <c r="H23" s="91">
        <f t="shared" si="0"/>
        <v>45.683399999999999</v>
      </c>
    </row>
    <row r="24" spans="2:8" x14ac:dyDescent="0.25">
      <c r="B24" s="105"/>
      <c r="C24" s="106"/>
      <c r="D24" s="107">
        <v>4241</v>
      </c>
      <c r="E24" s="107" t="s">
        <v>115</v>
      </c>
      <c r="F24" s="109">
        <v>60000</v>
      </c>
      <c r="G24" s="109">
        <v>27410.04</v>
      </c>
      <c r="H24" s="89">
        <f t="shared" si="0"/>
        <v>45.683399999999999</v>
      </c>
    </row>
    <row r="25" spans="2:8" ht="25.5" x14ac:dyDescent="0.25">
      <c r="B25" s="257" t="s">
        <v>204</v>
      </c>
      <c r="C25" s="260"/>
      <c r="D25" s="261"/>
      <c r="E25" s="102" t="s">
        <v>116</v>
      </c>
      <c r="F25" s="103">
        <f>SUM(F26+F30+F42)</f>
        <v>248300</v>
      </c>
      <c r="G25" s="103">
        <f>SUM(G26+G30+G42)</f>
        <v>123527.23</v>
      </c>
      <c r="H25" s="94">
        <f t="shared" si="0"/>
        <v>49.749186467982277</v>
      </c>
    </row>
    <row r="26" spans="2:8" x14ac:dyDescent="0.25">
      <c r="B26" s="251" t="s">
        <v>117</v>
      </c>
      <c r="C26" s="252"/>
      <c r="D26" s="253"/>
      <c r="E26" s="104" t="s">
        <v>3</v>
      </c>
      <c r="F26" s="101">
        <f>SUM(F27:F29)</f>
        <v>47900</v>
      </c>
      <c r="G26" s="101">
        <f t="shared" ref="G26" si="1">SUM(G27:G29)</f>
        <v>22262.77</v>
      </c>
      <c r="H26" s="91">
        <f t="shared" si="0"/>
        <v>46.477599164926929</v>
      </c>
    </row>
    <row r="27" spans="2:8" x14ac:dyDescent="0.25">
      <c r="B27" s="105"/>
      <c r="C27" s="106"/>
      <c r="D27" s="107">
        <v>3111</v>
      </c>
      <c r="E27" s="108" t="s">
        <v>108</v>
      </c>
      <c r="F27" s="109">
        <v>40000</v>
      </c>
      <c r="G27" s="89">
        <v>18644.16</v>
      </c>
      <c r="H27" s="91">
        <f t="shared" si="0"/>
        <v>46.610399999999998</v>
      </c>
    </row>
    <row r="28" spans="2:8" x14ac:dyDescent="0.25">
      <c r="B28" s="105"/>
      <c r="C28" s="106"/>
      <c r="D28" s="107">
        <v>3121</v>
      </c>
      <c r="E28" s="108" t="s">
        <v>109</v>
      </c>
      <c r="F28" s="109">
        <v>1300</v>
      </c>
      <c r="G28" s="89">
        <v>542.33000000000004</v>
      </c>
      <c r="H28" s="91">
        <f t="shared" si="0"/>
        <v>41.71769230769231</v>
      </c>
    </row>
    <row r="29" spans="2:8" ht="16.5" customHeight="1" x14ac:dyDescent="0.25">
      <c r="B29" s="105"/>
      <c r="C29" s="106"/>
      <c r="D29" s="107">
        <v>3132</v>
      </c>
      <c r="E29" s="108" t="s">
        <v>59</v>
      </c>
      <c r="F29" s="109">
        <v>6600</v>
      </c>
      <c r="G29" s="90">
        <v>3076.28</v>
      </c>
      <c r="H29" s="91">
        <f t="shared" si="0"/>
        <v>46.610303030303037</v>
      </c>
    </row>
    <row r="30" spans="2:8" x14ac:dyDescent="0.25">
      <c r="B30" s="251" t="s">
        <v>118</v>
      </c>
      <c r="C30" s="252"/>
      <c r="D30" s="253"/>
      <c r="E30" s="100" t="s">
        <v>8</v>
      </c>
      <c r="F30" s="101">
        <f>SUM(F31:F41)</f>
        <v>12800</v>
      </c>
      <c r="G30" s="101">
        <f>SUM(G31:G41)</f>
        <v>10135.950000000001</v>
      </c>
      <c r="H30" s="91">
        <f t="shared" si="0"/>
        <v>79.187109375000006</v>
      </c>
    </row>
    <row r="31" spans="2:8" x14ac:dyDescent="0.25">
      <c r="B31" s="105"/>
      <c r="C31" s="106"/>
      <c r="D31" s="107">
        <v>3211</v>
      </c>
      <c r="E31" s="107" t="s">
        <v>119</v>
      </c>
      <c r="F31" s="109">
        <v>1000</v>
      </c>
      <c r="G31" s="89">
        <v>291.81</v>
      </c>
      <c r="H31" s="91">
        <f t="shared" si="0"/>
        <v>29.181000000000001</v>
      </c>
    </row>
    <row r="32" spans="2:8" x14ac:dyDescent="0.25">
      <c r="B32" s="105"/>
      <c r="C32" s="106"/>
      <c r="D32" s="107">
        <v>3212</v>
      </c>
      <c r="E32" s="107" t="s">
        <v>111</v>
      </c>
      <c r="F32" s="109">
        <v>500</v>
      </c>
      <c r="G32" s="89">
        <v>238.92</v>
      </c>
      <c r="H32" s="91">
        <f t="shared" si="0"/>
        <v>47.783999999999999</v>
      </c>
    </row>
    <row r="33" spans="2:8" x14ac:dyDescent="0.25">
      <c r="B33" s="105"/>
      <c r="C33" s="106"/>
      <c r="D33" s="107">
        <v>3213</v>
      </c>
      <c r="E33" s="107" t="s">
        <v>61</v>
      </c>
      <c r="F33" s="109">
        <v>800</v>
      </c>
      <c r="G33" s="89">
        <v>0</v>
      </c>
      <c r="H33" s="91">
        <f t="shared" si="0"/>
        <v>0</v>
      </c>
    </row>
    <row r="34" spans="2:8" x14ac:dyDescent="0.25">
      <c r="B34" s="105"/>
      <c r="C34" s="106"/>
      <c r="D34" s="107">
        <v>3221</v>
      </c>
      <c r="E34" s="107" t="s">
        <v>120</v>
      </c>
      <c r="F34" s="109">
        <v>800</v>
      </c>
      <c r="G34" s="89">
        <v>307.8</v>
      </c>
      <c r="H34" s="91">
        <f t="shared" si="0"/>
        <v>38.475000000000001</v>
      </c>
    </row>
    <row r="35" spans="2:8" x14ac:dyDescent="0.25">
      <c r="B35" s="105"/>
      <c r="C35" s="106"/>
      <c r="D35" s="107">
        <v>3223</v>
      </c>
      <c r="E35" s="107" t="s">
        <v>64</v>
      </c>
      <c r="F35" s="109">
        <v>1000</v>
      </c>
      <c r="G35" s="89">
        <v>0</v>
      </c>
      <c r="H35" s="91">
        <f t="shared" si="0"/>
        <v>0</v>
      </c>
    </row>
    <row r="36" spans="2:8" x14ac:dyDescent="0.25">
      <c r="B36" s="105"/>
      <c r="C36" s="106"/>
      <c r="D36" s="107">
        <v>3231</v>
      </c>
      <c r="E36" s="107" t="s">
        <v>122</v>
      </c>
      <c r="F36" s="109">
        <v>400</v>
      </c>
      <c r="G36" s="89">
        <v>400</v>
      </c>
      <c r="H36" s="91">
        <f t="shared" si="0"/>
        <v>100</v>
      </c>
    </row>
    <row r="37" spans="2:8" x14ac:dyDescent="0.25">
      <c r="B37" s="105"/>
      <c r="C37" s="106"/>
      <c r="D37" s="107">
        <v>3233</v>
      </c>
      <c r="E37" s="107" t="s">
        <v>126</v>
      </c>
      <c r="F37" s="109">
        <v>2500</v>
      </c>
      <c r="G37" s="89">
        <v>2086.64</v>
      </c>
      <c r="H37" s="91">
        <f t="shared" si="0"/>
        <v>83.465599999999995</v>
      </c>
    </row>
    <row r="38" spans="2:8" x14ac:dyDescent="0.25">
      <c r="B38" s="105"/>
      <c r="C38" s="106"/>
      <c r="D38" s="107">
        <v>3237</v>
      </c>
      <c r="E38" s="108" t="s">
        <v>123</v>
      </c>
      <c r="F38" s="109">
        <v>3300</v>
      </c>
      <c r="G38" s="109">
        <v>5255.17</v>
      </c>
      <c r="H38" s="91">
        <f t="shared" si="0"/>
        <v>159.24757575757576</v>
      </c>
    </row>
    <row r="39" spans="2:8" x14ac:dyDescent="0.25">
      <c r="B39" s="105"/>
      <c r="C39" s="106"/>
      <c r="D39" s="107">
        <v>3239</v>
      </c>
      <c r="E39" s="108" t="s">
        <v>206</v>
      </c>
      <c r="F39" s="109">
        <v>1500</v>
      </c>
      <c r="G39" s="109">
        <v>212.5</v>
      </c>
      <c r="H39" s="91">
        <f t="shared" si="0"/>
        <v>14.166666666666666</v>
      </c>
    </row>
    <row r="40" spans="2:8" ht="25.5" x14ac:dyDescent="0.25">
      <c r="B40" s="105"/>
      <c r="C40" s="106"/>
      <c r="D40" s="107">
        <v>3241</v>
      </c>
      <c r="E40" s="108" t="s">
        <v>127</v>
      </c>
      <c r="F40" s="109">
        <v>500</v>
      </c>
      <c r="G40" s="109">
        <v>1043.0999999999999</v>
      </c>
      <c r="H40" s="91">
        <f t="shared" si="0"/>
        <v>208.61999999999998</v>
      </c>
    </row>
    <row r="41" spans="2:8" x14ac:dyDescent="0.25">
      <c r="B41" s="105"/>
      <c r="C41" s="106"/>
      <c r="D41" s="107">
        <v>3293</v>
      </c>
      <c r="E41" s="107" t="s">
        <v>205</v>
      </c>
      <c r="F41" s="109">
        <v>500</v>
      </c>
      <c r="G41" s="109">
        <v>300.01</v>
      </c>
      <c r="H41" s="91">
        <f t="shared" si="0"/>
        <v>60.002000000000002</v>
      </c>
    </row>
    <row r="42" spans="2:8" x14ac:dyDescent="0.25">
      <c r="B42" s="251" t="s">
        <v>113</v>
      </c>
      <c r="C42" s="252"/>
      <c r="D42" s="253"/>
      <c r="E42" s="100" t="s">
        <v>114</v>
      </c>
      <c r="F42" s="101">
        <f>SUM(F43:F44)</f>
        <v>187600</v>
      </c>
      <c r="G42" s="101">
        <f>SUM(G43:G44)</f>
        <v>91128.51</v>
      </c>
      <c r="H42" s="91">
        <f t="shared" si="0"/>
        <v>48.575964818763325</v>
      </c>
    </row>
    <row r="43" spans="2:8" x14ac:dyDescent="0.25">
      <c r="B43" s="110"/>
      <c r="C43" s="106"/>
      <c r="D43" s="107">
        <v>4221</v>
      </c>
      <c r="E43" s="107" t="s">
        <v>91</v>
      </c>
      <c r="F43" s="109">
        <v>1600</v>
      </c>
      <c r="G43" s="109">
        <v>0</v>
      </c>
      <c r="H43" s="89">
        <f t="shared" si="0"/>
        <v>0</v>
      </c>
    </row>
    <row r="44" spans="2:8" x14ac:dyDescent="0.25">
      <c r="B44" s="110"/>
      <c r="C44" s="106"/>
      <c r="D44" s="107">
        <v>4241</v>
      </c>
      <c r="E44" s="107" t="s">
        <v>115</v>
      </c>
      <c r="F44" s="109">
        <v>186000</v>
      </c>
      <c r="G44" s="109">
        <v>91128.51</v>
      </c>
      <c r="H44" s="89">
        <f t="shared" si="0"/>
        <v>48.993822580645158</v>
      </c>
    </row>
    <row r="45" spans="2:8" x14ac:dyDescent="0.25">
      <c r="B45" s="257" t="s">
        <v>138</v>
      </c>
      <c r="C45" s="260"/>
      <c r="D45" s="261"/>
      <c r="E45" s="102" t="s">
        <v>124</v>
      </c>
      <c r="F45" s="103">
        <f>SUM(F46)</f>
        <v>11000</v>
      </c>
      <c r="G45" s="103">
        <f t="shared" ref="G45" si="2">SUM(G46)</f>
        <v>0</v>
      </c>
      <c r="H45" s="94">
        <f t="shared" si="0"/>
        <v>0</v>
      </c>
    </row>
    <row r="46" spans="2:8" x14ac:dyDescent="0.25">
      <c r="B46" s="251" t="s">
        <v>118</v>
      </c>
      <c r="C46" s="252"/>
      <c r="D46" s="253"/>
      <c r="E46" s="100" t="s">
        <v>8</v>
      </c>
      <c r="F46" s="101">
        <f>SUM(F47:F48)</f>
        <v>11000</v>
      </c>
      <c r="G46" s="101">
        <f>SUM(G47:G48)</f>
        <v>0</v>
      </c>
      <c r="H46" s="91">
        <f t="shared" si="0"/>
        <v>0</v>
      </c>
    </row>
    <row r="47" spans="2:8" x14ac:dyDescent="0.25">
      <c r="B47" s="110"/>
      <c r="C47" s="112"/>
      <c r="D47" s="107">
        <v>3221</v>
      </c>
      <c r="E47" s="107" t="s">
        <v>120</v>
      </c>
      <c r="F47" s="109">
        <v>9000</v>
      </c>
      <c r="G47" s="109">
        <v>0</v>
      </c>
      <c r="H47" s="89">
        <f t="shared" si="0"/>
        <v>0</v>
      </c>
    </row>
    <row r="48" spans="2:8" x14ac:dyDescent="0.25">
      <c r="B48" s="105"/>
      <c r="C48" s="106"/>
      <c r="D48" s="107">
        <v>3223</v>
      </c>
      <c r="E48" s="107" t="s">
        <v>64</v>
      </c>
      <c r="F48" s="109">
        <v>2000</v>
      </c>
      <c r="G48" s="109">
        <v>0</v>
      </c>
      <c r="H48" s="89">
        <f t="shared" si="0"/>
        <v>0</v>
      </c>
    </row>
    <row r="49" spans="2:8" ht="25.5" x14ac:dyDescent="0.25">
      <c r="B49" s="257" t="s">
        <v>207</v>
      </c>
      <c r="C49" s="260"/>
      <c r="D49" s="261"/>
      <c r="E49" s="111" t="s">
        <v>210</v>
      </c>
      <c r="F49" s="103">
        <f>SUM(F50+F54+F79+F81)</f>
        <v>186000</v>
      </c>
      <c r="G49" s="103">
        <f>SUM(G50+G54+G79+G81)</f>
        <v>87564.83</v>
      </c>
      <c r="H49" s="94">
        <f t="shared" si="0"/>
        <v>47.077865591397853</v>
      </c>
    </row>
    <row r="50" spans="2:8" x14ac:dyDescent="0.25">
      <c r="B50" s="251" t="s">
        <v>117</v>
      </c>
      <c r="C50" s="252"/>
      <c r="D50" s="253"/>
      <c r="E50" s="104" t="s">
        <v>3</v>
      </c>
      <c r="F50" s="101">
        <f t="shared" ref="F50:G50" si="3">SUM(F51:F53)</f>
        <v>17500</v>
      </c>
      <c r="G50" s="101">
        <f t="shared" si="3"/>
        <v>0</v>
      </c>
      <c r="H50" s="91">
        <f t="shared" si="0"/>
        <v>0</v>
      </c>
    </row>
    <row r="51" spans="2:8" x14ac:dyDescent="0.25">
      <c r="B51" s="105"/>
      <c r="C51" s="106"/>
      <c r="D51" s="107">
        <v>3111</v>
      </c>
      <c r="E51" s="108" t="s">
        <v>108</v>
      </c>
      <c r="F51" s="109">
        <v>6000</v>
      </c>
      <c r="G51" s="89">
        <v>0</v>
      </c>
      <c r="H51" s="89">
        <f t="shared" si="0"/>
        <v>0</v>
      </c>
    </row>
    <row r="52" spans="2:8" x14ac:dyDescent="0.25">
      <c r="B52" s="105"/>
      <c r="C52" s="106"/>
      <c r="D52" s="107">
        <v>3121</v>
      </c>
      <c r="E52" s="108" t="s">
        <v>109</v>
      </c>
      <c r="F52" s="109">
        <v>10500</v>
      </c>
      <c r="G52" s="89">
        <v>0</v>
      </c>
      <c r="H52" s="89">
        <f t="shared" si="0"/>
        <v>0</v>
      </c>
    </row>
    <row r="53" spans="2:8" ht="16.5" customHeight="1" x14ac:dyDescent="0.25">
      <c r="B53" s="105"/>
      <c r="C53" s="106"/>
      <c r="D53" s="107">
        <v>3132</v>
      </c>
      <c r="E53" s="108" t="s">
        <v>59</v>
      </c>
      <c r="F53" s="109">
        <v>1000</v>
      </c>
      <c r="G53" s="89">
        <v>0</v>
      </c>
      <c r="H53" s="89">
        <f t="shared" si="0"/>
        <v>0</v>
      </c>
    </row>
    <row r="54" spans="2:8" x14ac:dyDescent="0.25">
      <c r="B54" s="251" t="s">
        <v>118</v>
      </c>
      <c r="C54" s="252"/>
      <c r="D54" s="253"/>
      <c r="E54" s="100" t="s">
        <v>8</v>
      </c>
      <c r="F54" s="91">
        <f t="shared" ref="F54" si="4">SUM(F55:F78)</f>
        <v>164000</v>
      </c>
      <c r="G54" s="91">
        <f>SUM(G55:G78)</f>
        <v>85377.56</v>
      </c>
      <c r="H54" s="91">
        <f t="shared" si="0"/>
        <v>52.059487804878046</v>
      </c>
    </row>
    <row r="55" spans="2:8" x14ac:dyDescent="0.25">
      <c r="B55" s="110"/>
      <c r="C55" s="112"/>
      <c r="D55" s="107">
        <v>3211</v>
      </c>
      <c r="E55" s="107" t="s">
        <v>119</v>
      </c>
      <c r="F55" s="109">
        <v>6300</v>
      </c>
      <c r="G55" s="89">
        <v>3263.9</v>
      </c>
      <c r="H55" s="91">
        <f t="shared" si="0"/>
        <v>51.807936507936518</v>
      </c>
    </row>
    <row r="56" spans="2:8" x14ac:dyDescent="0.25">
      <c r="B56" s="140"/>
      <c r="C56" s="141"/>
      <c r="D56" s="107">
        <v>3212</v>
      </c>
      <c r="E56" s="107" t="s">
        <v>142</v>
      </c>
      <c r="F56" s="109">
        <v>1000</v>
      </c>
      <c r="G56" s="89">
        <v>0</v>
      </c>
      <c r="H56" s="91">
        <f t="shared" si="0"/>
        <v>0</v>
      </c>
    </row>
    <row r="57" spans="2:8" x14ac:dyDescent="0.25">
      <c r="B57" s="110"/>
      <c r="C57" s="112"/>
      <c r="D57" s="107">
        <v>3213</v>
      </c>
      <c r="E57" s="107" t="s">
        <v>61</v>
      </c>
      <c r="F57" s="109">
        <v>2000</v>
      </c>
      <c r="G57" s="89">
        <v>1800</v>
      </c>
      <c r="H57" s="91">
        <f t="shared" si="0"/>
        <v>90</v>
      </c>
    </row>
    <row r="58" spans="2:8" x14ac:dyDescent="0.25">
      <c r="B58" s="110"/>
      <c r="C58" s="112"/>
      <c r="D58" s="107">
        <v>3221</v>
      </c>
      <c r="E58" s="107" t="s">
        <v>120</v>
      </c>
      <c r="F58" s="109">
        <v>31200</v>
      </c>
      <c r="G58" s="89">
        <v>17703.46</v>
      </c>
      <c r="H58" s="91">
        <f t="shared" si="0"/>
        <v>56.741858974358969</v>
      </c>
    </row>
    <row r="59" spans="2:8" x14ac:dyDescent="0.25">
      <c r="B59" s="110"/>
      <c r="C59" s="112"/>
      <c r="D59" s="107">
        <v>3223</v>
      </c>
      <c r="E59" s="107" t="s">
        <v>64</v>
      </c>
      <c r="F59" s="109">
        <v>10000</v>
      </c>
      <c r="G59" s="89">
        <v>4917.6000000000004</v>
      </c>
      <c r="H59" s="91">
        <f t="shared" si="0"/>
        <v>49.176000000000002</v>
      </c>
    </row>
    <row r="60" spans="2:8" ht="25.5" x14ac:dyDescent="0.25">
      <c r="B60" s="110"/>
      <c r="C60" s="112"/>
      <c r="D60" s="107">
        <v>3224</v>
      </c>
      <c r="E60" s="107" t="s">
        <v>121</v>
      </c>
      <c r="F60" s="109">
        <v>13000</v>
      </c>
      <c r="G60" s="89">
        <v>9447.1200000000008</v>
      </c>
      <c r="H60" s="91">
        <f t="shared" si="0"/>
        <v>72.670153846153852</v>
      </c>
    </row>
    <row r="61" spans="2:8" x14ac:dyDescent="0.25">
      <c r="B61" s="110"/>
      <c r="C61" s="112"/>
      <c r="D61" s="107">
        <v>3225</v>
      </c>
      <c r="E61" s="107" t="s">
        <v>125</v>
      </c>
      <c r="F61" s="109">
        <v>2000</v>
      </c>
      <c r="G61" s="89">
        <v>0</v>
      </c>
      <c r="H61" s="91">
        <f t="shared" si="0"/>
        <v>0</v>
      </c>
    </row>
    <row r="62" spans="2:8" x14ac:dyDescent="0.25">
      <c r="B62" s="110"/>
      <c r="C62" s="112"/>
      <c r="D62" s="107">
        <v>3227</v>
      </c>
      <c r="E62" s="107" t="s">
        <v>67</v>
      </c>
      <c r="F62" s="109">
        <v>2000</v>
      </c>
      <c r="G62" s="89">
        <v>0</v>
      </c>
      <c r="H62" s="91">
        <f t="shared" si="0"/>
        <v>0</v>
      </c>
    </row>
    <row r="63" spans="2:8" x14ac:dyDescent="0.25">
      <c r="B63" s="110"/>
      <c r="C63" s="112"/>
      <c r="D63" s="107">
        <v>3231</v>
      </c>
      <c r="E63" s="107" t="s">
        <v>122</v>
      </c>
      <c r="F63" s="109">
        <v>16600</v>
      </c>
      <c r="G63" s="89">
        <v>6742.57</v>
      </c>
      <c r="H63" s="91">
        <f t="shared" si="0"/>
        <v>40.617891566265058</v>
      </c>
    </row>
    <row r="64" spans="2:8" ht="25.5" x14ac:dyDescent="0.25">
      <c r="B64" s="110"/>
      <c r="C64" s="112"/>
      <c r="D64" s="107">
        <v>3232</v>
      </c>
      <c r="E64" s="107" t="s">
        <v>69</v>
      </c>
      <c r="F64" s="109">
        <v>12000</v>
      </c>
      <c r="G64" s="89">
        <v>8274.15</v>
      </c>
      <c r="H64" s="91">
        <f t="shared" si="0"/>
        <v>68.951250000000002</v>
      </c>
    </row>
    <row r="65" spans="2:8" x14ac:dyDescent="0.25">
      <c r="B65" s="110"/>
      <c r="C65" s="112"/>
      <c r="D65" s="107">
        <v>3233</v>
      </c>
      <c r="E65" s="107" t="s">
        <v>126</v>
      </c>
      <c r="F65" s="109">
        <v>3000</v>
      </c>
      <c r="G65" s="89">
        <v>1657.6</v>
      </c>
      <c r="H65" s="91">
        <f t="shared" si="0"/>
        <v>55.25333333333333</v>
      </c>
    </row>
    <row r="66" spans="2:8" x14ac:dyDescent="0.25">
      <c r="B66" s="110"/>
      <c r="C66" s="112"/>
      <c r="D66" s="107">
        <v>3234</v>
      </c>
      <c r="E66" s="107" t="s">
        <v>71</v>
      </c>
      <c r="F66" s="109">
        <v>9000</v>
      </c>
      <c r="G66" s="89">
        <v>3510.33</v>
      </c>
      <c r="H66" s="91">
        <f t="shared" si="0"/>
        <v>39.003666666666668</v>
      </c>
    </row>
    <row r="67" spans="2:8" x14ac:dyDescent="0.25">
      <c r="B67" s="110"/>
      <c r="C67" s="112"/>
      <c r="D67" s="107">
        <v>3235</v>
      </c>
      <c r="E67" s="107" t="s">
        <v>72</v>
      </c>
      <c r="F67" s="109">
        <v>500</v>
      </c>
      <c r="G67" s="89">
        <v>402.18</v>
      </c>
      <c r="H67" s="91">
        <f t="shared" si="0"/>
        <v>80.435999999999993</v>
      </c>
    </row>
    <row r="68" spans="2:8" x14ac:dyDescent="0.25">
      <c r="B68" s="110"/>
      <c r="C68" s="112"/>
      <c r="D68" s="107">
        <v>3236</v>
      </c>
      <c r="E68" s="107" t="s">
        <v>73</v>
      </c>
      <c r="F68" s="109">
        <v>200</v>
      </c>
      <c r="G68" s="89">
        <v>0</v>
      </c>
      <c r="H68" s="91">
        <f t="shared" si="0"/>
        <v>0</v>
      </c>
    </row>
    <row r="69" spans="2:8" x14ac:dyDescent="0.25">
      <c r="B69" s="110"/>
      <c r="C69" s="112"/>
      <c r="D69" s="107">
        <v>3237</v>
      </c>
      <c r="E69" s="107" t="s">
        <v>123</v>
      </c>
      <c r="F69" s="109">
        <v>10000</v>
      </c>
      <c r="G69" s="89">
        <v>5040.8500000000004</v>
      </c>
      <c r="H69" s="91">
        <f t="shared" si="0"/>
        <v>50.408500000000004</v>
      </c>
    </row>
    <row r="70" spans="2:8" x14ac:dyDescent="0.25">
      <c r="B70" s="110"/>
      <c r="C70" s="112"/>
      <c r="D70" s="107">
        <v>3238</v>
      </c>
      <c r="E70" s="107" t="s">
        <v>75</v>
      </c>
      <c r="F70" s="109">
        <v>14600</v>
      </c>
      <c r="G70" s="89">
        <v>5912.53</v>
      </c>
      <c r="H70" s="91">
        <f t="shared" si="0"/>
        <v>40.496780821917802</v>
      </c>
    </row>
    <row r="71" spans="2:8" x14ac:dyDescent="0.25">
      <c r="B71" s="110"/>
      <c r="C71" s="112"/>
      <c r="D71" s="107">
        <v>3239</v>
      </c>
      <c r="E71" s="107" t="s">
        <v>76</v>
      </c>
      <c r="F71" s="109">
        <v>8900</v>
      </c>
      <c r="G71" s="89">
        <v>3852.13</v>
      </c>
      <c r="H71" s="91">
        <f t="shared" si="0"/>
        <v>43.2823595505618</v>
      </c>
    </row>
    <row r="72" spans="2:8" ht="25.5" x14ac:dyDescent="0.25">
      <c r="B72" s="110"/>
      <c r="C72" s="112"/>
      <c r="D72" s="107">
        <v>3241</v>
      </c>
      <c r="E72" s="107" t="s">
        <v>127</v>
      </c>
      <c r="F72" s="109">
        <v>300</v>
      </c>
      <c r="G72" s="89">
        <v>0</v>
      </c>
      <c r="H72" s="91">
        <f t="shared" si="0"/>
        <v>0</v>
      </c>
    </row>
    <row r="73" spans="2:8" x14ac:dyDescent="0.25">
      <c r="B73" s="110"/>
      <c r="C73" s="112"/>
      <c r="D73" s="107">
        <v>3291</v>
      </c>
      <c r="E73" s="107" t="s">
        <v>128</v>
      </c>
      <c r="F73" s="109">
        <v>0</v>
      </c>
      <c r="G73" s="89">
        <v>0</v>
      </c>
      <c r="H73" s="91" t="e">
        <f t="shared" si="0"/>
        <v>#DIV/0!</v>
      </c>
    </row>
    <row r="74" spans="2:8" x14ac:dyDescent="0.25">
      <c r="B74" s="110"/>
      <c r="C74" s="112"/>
      <c r="D74" s="107">
        <v>3292</v>
      </c>
      <c r="E74" s="107" t="s">
        <v>129</v>
      </c>
      <c r="F74" s="109">
        <v>12000</v>
      </c>
      <c r="G74" s="89">
        <v>7488.25</v>
      </c>
      <c r="H74" s="91">
        <f t="shared" ref="H74:H108" si="5">G74/F74*100</f>
        <v>62.402083333333337</v>
      </c>
    </row>
    <row r="75" spans="2:8" x14ac:dyDescent="0.25">
      <c r="B75" s="110"/>
      <c r="C75" s="112"/>
      <c r="D75" s="107">
        <v>3293</v>
      </c>
      <c r="E75" s="107" t="s">
        <v>130</v>
      </c>
      <c r="F75" s="109">
        <v>5000</v>
      </c>
      <c r="G75" s="89">
        <v>3837.65</v>
      </c>
      <c r="H75" s="91">
        <f t="shared" si="5"/>
        <v>76.753</v>
      </c>
    </row>
    <row r="76" spans="2:8" x14ac:dyDescent="0.25">
      <c r="B76" s="110"/>
      <c r="C76" s="112"/>
      <c r="D76" s="107">
        <v>3294</v>
      </c>
      <c r="E76" s="107" t="s">
        <v>131</v>
      </c>
      <c r="F76" s="109">
        <v>300</v>
      </c>
      <c r="G76" s="89">
        <v>220</v>
      </c>
      <c r="H76" s="91">
        <f t="shared" si="5"/>
        <v>73.333333333333329</v>
      </c>
    </row>
    <row r="77" spans="2:8" x14ac:dyDescent="0.25">
      <c r="B77" s="110"/>
      <c r="C77" s="112"/>
      <c r="D77" s="107">
        <v>3295</v>
      </c>
      <c r="E77" s="107" t="s">
        <v>83</v>
      </c>
      <c r="F77" s="109">
        <v>2000</v>
      </c>
      <c r="G77" s="89">
        <v>967.2</v>
      </c>
      <c r="H77" s="91">
        <f t="shared" si="5"/>
        <v>48.36</v>
      </c>
    </row>
    <row r="78" spans="2:8" x14ac:dyDescent="0.25">
      <c r="B78" s="110"/>
      <c r="C78" s="112"/>
      <c r="D78" s="107">
        <v>3299</v>
      </c>
      <c r="E78" s="107" t="s">
        <v>132</v>
      </c>
      <c r="F78" s="109">
        <v>2100</v>
      </c>
      <c r="G78" s="89">
        <v>340.04</v>
      </c>
      <c r="H78" s="91">
        <f t="shared" si="5"/>
        <v>16.192380952380951</v>
      </c>
    </row>
    <row r="79" spans="2:8" x14ac:dyDescent="0.25">
      <c r="B79" s="251" t="s">
        <v>148</v>
      </c>
      <c r="C79" s="252"/>
      <c r="D79" s="253"/>
      <c r="E79" s="142" t="s">
        <v>98</v>
      </c>
      <c r="F79" s="143">
        <f t="shared" ref="F79" si="6">F80</f>
        <v>700</v>
      </c>
      <c r="G79" s="143">
        <f>SUM(G80)</f>
        <v>332.02</v>
      </c>
      <c r="H79" s="91">
        <f t="shared" si="5"/>
        <v>47.431428571428569</v>
      </c>
    </row>
    <row r="80" spans="2:8" x14ac:dyDescent="0.25">
      <c r="B80" s="110"/>
      <c r="C80" s="112"/>
      <c r="D80" s="107">
        <v>3431</v>
      </c>
      <c r="E80" s="107" t="s">
        <v>133</v>
      </c>
      <c r="F80" s="109">
        <v>700</v>
      </c>
      <c r="G80" s="89">
        <v>332.02</v>
      </c>
      <c r="H80" s="91">
        <f t="shared" si="5"/>
        <v>47.431428571428569</v>
      </c>
    </row>
    <row r="81" spans="2:8" x14ac:dyDescent="0.25">
      <c r="B81" s="251" t="s">
        <v>134</v>
      </c>
      <c r="C81" s="252"/>
      <c r="D81" s="253"/>
      <c r="E81" s="100" t="s">
        <v>114</v>
      </c>
      <c r="F81" s="101">
        <f>SUM(F82:F85)</f>
        <v>3800</v>
      </c>
      <c r="G81" s="101">
        <f>SUM(G82:G85)</f>
        <v>1855.25</v>
      </c>
      <c r="H81" s="91">
        <f t="shared" si="5"/>
        <v>48.82236842105263</v>
      </c>
    </row>
    <row r="82" spans="2:8" x14ac:dyDescent="0.25">
      <c r="B82" s="110"/>
      <c r="C82" s="112"/>
      <c r="D82" s="107">
        <v>4221</v>
      </c>
      <c r="E82" s="107" t="s">
        <v>91</v>
      </c>
      <c r="F82" s="109">
        <v>3800</v>
      </c>
      <c r="G82" s="109">
        <v>744.74</v>
      </c>
      <c r="H82" s="89">
        <f t="shared" si="5"/>
        <v>19.598421052631579</v>
      </c>
    </row>
    <row r="83" spans="2:8" x14ac:dyDescent="0.25">
      <c r="B83" s="167"/>
      <c r="C83" s="168"/>
      <c r="D83" s="107">
        <v>4222</v>
      </c>
      <c r="E83" s="107" t="s">
        <v>92</v>
      </c>
      <c r="F83" s="109">
        <v>0</v>
      </c>
      <c r="G83" s="109">
        <v>600</v>
      </c>
      <c r="H83" s="89" t="e">
        <f t="shared" si="5"/>
        <v>#DIV/0!</v>
      </c>
    </row>
    <row r="84" spans="2:8" x14ac:dyDescent="0.25">
      <c r="B84" s="125"/>
      <c r="C84" s="126"/>
      <c r="D84" s="107">
        <v>4223</v>
      </c>
      <c r="E84" s="107" t="s">
        <v>143</v>
      </c>
      <c r="F84" s="109">
        <v>0</v>
      </c>
      <c r="G84" s="109">
        <v>510.51</v>
      </c>
      <c r="H84" s="89" t="e">
        <f t="shared" si="5"/>
        <v>#DIV/0!</v>
      </c>
    </row>
    <row r="85" spans="2:8" x14ac:dyDescent="0.25">
      <c r="B85" s="110"/>
      <c r="C85" s="112"/>
      <c r="D85" s="107">
        <v>4241</v>
      </c>
      <c r="E85" s="107" t="s">
        <v>115</v>
      </c>
      <c r="F85" s="109">
        <v>0</v>
      </c>
      <c r="G85" s="109">
        <v>0</v>
      </c>
      <c r="H85" s="89" t="e">
        <f t="shared" si="5"/>
        <v>#DIV/0!</v>
      </c>
    </row>
    <row r="86" spans="2:8" x14ac:dyDescent="0.25">
      <c r="B86" s="257" t="s">
        <v>208</v>
      </c>
      <c r="C86" s="260"/>
      <c r="D86" s="261"/>
      <c r="E86" s="111" t="s">
        <v>209</v>
      </c>
      <c r="F86" s="103">
        <f>F87+F91+F93</f>
        <v>29400</v>
      </c>
      <c r="G86" s="103">
        <f>G87+G91+G93</f>
        <v>0</v>
      </c>
      <c r="H86" s="94">
        <f t="shared" si="5"/>
        <v>0</v>
      </c>
    </row>
    <row r="87" spans="2:8" x14ac:dyDescent="0.25">
      <c r="B87" s="251" t="s">
        <v>117</v>
      </c>
      <c r="C87" s="252"/>
      <c r="D87" s="253"/>
      <c r="E87" s="104" t="s">
        <v>3</v>
      </c>
      <c r="F87" s="101">
        <f>SUM(F88:F90)</f>
        <v>24400</v>
      </c>
      <c r="G87" s="101">
        <f>SUM(G88:G90)</f>
        <v>0</v>
      </c>
      <c r="H87" s="91">
        <f t="shared" si="5"/>
        <v>0</v>
      </c>
    </row>
    <row r="88" spans="2:8" x14ac:dyDescent="0.25">
      <c r="B88" s="110"/>
      <c r="C88" s="112"/>
      <c r="D88" s="107">
        <v>3111</v>
      </c>
      <c r="E88" s="108" t="s">
        <v>108</v>
      </c>
      <c r="F88" s="109">
        <v>20700</v>
      </c>
      <c r="G88" s="89">
        <v>0</v>
      </c>
      <c r="H88" s="89">
        <f t="shared" si="5"/>
        <v>0</v>
      </c>
    </row>
    <row r="89" spans="2:8" x14ac:dyDescent="0.25">
      <c r="B89" s="167"/>
      <c r="C89" s="168"/>
      <c r="D89" s="107">
        <v>3121</v>
      </c>
      <c r="E89" s="108" t="s">
        <v>109</v>
      </c>
      <c r="F89" s="109">
        <v>200</v>
      </c>
      <c r="G89" s="89"/>
      <c r="H89" s="89">
        <f t="shared" si="5"/>
        <v>0</v>
      </c>
    </row>
    <row r="90" spans="2:8" ht="18" customHeight="1" x14ac:dyDescent="0.25">
      <c r="B90" s="110"/>
      <c r="C90" s="112"/>
      <c r="D90" s="107">
        <v>3132</v>
      </c>
      <c r="E90" s="108" t="s">
        <v>59</v>
      </c>
      <c r="F90" s="109">
        <v>3500</v>
      </c>
      <c r="G90" s="89">
        <v>0</v>
      </c>
      <c r="H90" s="89">
        <f t="shared" si="5"/>
        <v>0</v>
      </c>
    </row>
    <row r="91" spans="2:8" x14ac:dyDescent="0.25">
      <c r="B91" s="251" t="s">
        <v>118</v>
      </c>
      <c r="C91" s="252"/>
      <c r="D91" s="253"/>
      <c r="E91" s="100" t="s">
        <v>8</v>
      </c>
      <c r="F91" s="101">
        <f>SUM(F92:F92)</f>
        <v>1000</v>
      </c>
      <c r="G91" s="91">
        <v>0</v>
      </c>
      <c r="H91" s="91">
        <f t="shared" si="5"/>
        <v>0</v>
      </c>
    </row>
    <row r="92" spans="2:8" ht="15.75" customHeight="1" x14ac:dyDescent="0.25">
      <c r="B92" s="110"/>
      <c r="C92" s="112"/>
      <c r="D92" s="107">
        <v>3221</v>
      </c>
      <c r="E92" s="107" t="s">
        <v>211</v>
      </c>
      <c r="F92" s="109">
        <v>1000</v>
      </c>
      <c r="G92" s="89">
        <v>0</v>
      </c>
      <c r="H92" s="89">
        <f t="shared" si="5"/>
        <v>0</v>
      </c>
    </row>
    <row r="93" spans="2:8" x14ac:dyDescent="0.25">
      <c r="B93" s="251" t="s">
        <v>134</v>
      </c>
      <c r="C93" s="252"/>
      <c r="D93" s="253"/>
      <c r="E93" s="100" t="s">
        <v>114</v>
      </c>
      <c r="F93" s="101">
        <f>F94</f>
        <v>4000</v>
      </c>
      <c r="G93" s="101">
        <f t="shared" ref="G93" si="7">G94</f>
        <v>0</v>
      </c>
      <c r="H93" s="91">
        <f t="shared" si="5"/>
        <v>0</v>
      </c>
    </row>
    <row r="94" spans="2:8" x14ac:dyDescent="0.25">
      <c r="B94" s="105"/>
      <c r="C94" s="106"/>
      <c r="D94" s="107">
        <v>4241</v>
      </c>
      <c r="E94" s="107" t="s">
        <v>115</v>
      </c>
      <c r="F94" s="109">
        <v>4000</v>
      </c>
      <c r="G94" s="109"/>
      <c r="H94" s="89">
        <f t="shared" si="5"/>
        <v>0</v>
      </c>
    </row>
    <row r="95" spans="2:8" x14ac:dyDescent="0.25">
      <c r="B95" s="257" t="s">
        <v>137</v>
      </c>
      <c r="C95" s="260"/>
      <c r="D95" s="261"/>
      <c r="E95" s="111" t="s">
        <v>136</v>
      </c>
      <c r="F95" s="103">
        <f>F96+F97+F101</f>
        <v>16300</v>
      </c>
      <c r="G95" s="103">
        <f>G96+G97+G101</f>
        <v>8647.3599999999988</v>
      </c>
      <c r="H95" s="94">
        <f t="shared" si="5"/>
        <v>53.051288343558276</v>
      </c>
    </row>
    <row r="96" spans="2:8" x14ac:dyDescent="0.25">
      <c r="B96" s="251" t="s">
        <v>117</v>
      </c>
      <c r="C96" s="252"/>
      <c r="D96" s="253"/>
      <c r="E96" s="104" t="s">
        <v>3</v>
      </c>
      <c r="F96" s="101">
        <v>0</v>
      </c>
      <c r="G96" s="91">
        <v>0</v>
      </c>
      <c r="H96" s="91" t="e">
        <f t="shared" si="5"/>
        <v>#DIV/0!</v>
      </c>
    </row>
    <row r="97" spans="2:8" x14ac:dyDescent="0.25">
      <c r="B97" s="251" t="s">
        <v>118</v>
      </c>
      <c r="C97" s="252"/>
      <c r="D97" s="253"/>
      <c r="E97" s="100" t="s">
        <v>8</v>
      </c>
      <c r="F97" s="101">
        <f>SUM(F99:F100)</f>
        <v>3000</v>
      </c>
      <c r="G97" s="101">
        <f>SUM(G98:G100)</f>
        <v>1718.47</v>
      </c>
      <c r="H97" s="91">
        <f t="shared" si="5"/>
        <v>57.282333333333334</v>
      </c>
    </row>
    <row r="98" spans="2:8" x14ac:dyDescent="0.25">
      <c r="B98" s="167"/>
      <c r="C98" s="168"/>
      <c r="D98" s="169">
        <v>3211</v>
      </c>
      <c r="E98" s="107" t="s">
        <v>119</v>
      </c>
      <c r="F98" s="109">
        <v>0</v>
      </c>
      <c r="G98" s="109">
        <v>80</v>
      </c>
      <c r="H98" s="91" t="e">
        <f t="shared" si="5"/>
        <v>#DIV/0!</v>
      </c>
    </row>
    <row r="99" spans="2:8" ht="25.5" x14ac:dyDescent="0.25">
      <c r="B99" s="105"/>
      <c r="C99" s="106"/>
      <c r="D99" s="107">
        <v>3224</v>
      </c>
      <c r="E99" s="107" t="s">
        <v>121</v>
      </c>
      <c r="F99" s="109">
        <v>500</v>
      </c>
      <c r="G99" s="89">
        <v>379</v>
      </c>
      <c r="H99" s="89">
        <f t="shared" si="5"/>
        <v>75.8</v>
      </c>
    </row>
    <row r="100" spans="2:8" x14ac:dyDescent="0.25">
      <c r="B100" s="105"/>
      <c r="C100" s="106"/>
      <c r="D100" s="107">
        <v>3237</v>
      </c>
      <c r="E100" s="107" t="s">
        <v>123</v>
      </c>
      <c r="F100" s="109">
        <v>2500</v>
      </c>
      <c r="G100" s="89">
        <v>1259.47</v>
      </c>
      <c r="H100" s="89">
        <f t="shared" si="5"/>
        <v>50.378799999999998</v>
      </c>
    </row>
    <row r="101" spans="2:8" x14ac:dyDescent="0.25">
      <c r="B101" s="251" t="s">
        <v>134</v>
      </c>
      <c r="C101" s="252"/>
      <c r="D101" s="253"/>
      <c r="E101" s="100" t="s">
        <v>114</v>
      </c>
      <c r="F101" s="101">
        <f>SUM(F102:F103)</f>
        <v>13300</v>
      </c>
      <c r="G101" s="101">
        <f>SUM(G102:G103)</f>
        <v>6928.8899999999994</v>
      </c>
      <c r="H101" s="91">
        <f t="shared" si="5"/>
        <v>52.096917293233084</v>
      </c>
    </row>
    <row r="102" spans="2:8" x14ac:dyDescent="0.25">
      <c r="B102" s="105"/>
      <c r="C102" s="112"/>
      <c r="D102" s="107">
        <v>4221</v>
      </c>
      <c r="E102" s="107" t="s">
        <v>91</v>
      </c>
      <c r="F102" s="109">
        <v>1300</v>
      </c>
      <c r="G102" s="109">
        <v>2732.89</v>
      </c>
      <c r="H102" s="89">
        <f t="shared" si="5"/>
        <v>210.22230769230768</v>
      </c>
    </row>
    <row r="103" spans="2:8" x14ac:dyDescent="0.25">
      <c r="B103" s="105"/>
      <c r="C103" s="112"/>
      <c r="D103" s="107">
        <v>4241</v>
      </c>
      <c r="E103" s="107" t="s">
        <v>115</v>
      </c>
      <c r="F103" s="109">
        <v>12000</v>
      </c>
      <c r="G103" s="109">
        <v>4196</v>
      </c>
      <c r="H103" s="89">
        <f t="shared" si="5"/>
        <v>34.966666666666669</v>
      </c>
    </row>
    <row r="104" spans="2:8" ht="25.5" x14ac:dyDescent="0.25">
      <c r="B104" s="257" t="s">
        <v>213</v>
      </c>
      <c r="C104" s="258"/>
      <c r="D104" s="259"/>
      <c r="E104" s="111" t="s">
        <v>212</v>
      </c>
      <c r="F104" s="103">
        <f>F105+F106+F109</f>
        <v>20618.93</v>
      </c>
      <c r="G104" s="103">
        <f>G105+G106+G109</f>
        <v>14250</v>
      </c>
      <c r="H104" s="94">
        <f t="shared" si="5"/>
        <v>69.111248740841546</v>
      </c>
    </row>
    <row r="105" spans="2:8" x14ac:dyDescent="0.25">
      <c r="B105" s="251" t="s">
        <v>117</v>
      </c>
      <c r="C105" s="252"/>
      <c r="D105" s="253"/>
      <c r="E105" s="104" t="s">
        <v>3</v>
      </c>
      <c r="F105" s="101">
        <v>0</v>
      </c>
      <c r="G105" s="101">
        <v>0</v>
      </c>
      <c r="H105" s="113" t="e">
        <f t="shared" si="5"/>
        <v>#DIV/0!</v>
      </c>
    </row>
    <row r="106" spans="2:8" x14ac:dyDescent="0.25">
      <c r="B106" s="251" t="s">
        <v>118</v>
      </c>
      <c r="C106" s="252"/>
      <c r="D106" s="253"/>
      <c r="E106" s="100" t="s">
        <v>8</v>
      </c>
      <c r="F106" s="101">
        <f>SUM(F107:F108)</f>
        <v>20618.93</v>
      </c>
      <c r="G106" s="101">
        <f>SUM(G107:G108)</f>
        <v>14250</v>
      </c>
      <c r="H106" s="91">
        <f t="shared" si="5"/>
        <v>69.111248740841546</v>
      </c>
    </row>
    <row r="107" spans="2:8" x14ac:dyDescent="0.25">
      <c r="B107" s="110"/>
      <c r="C107" s="106"/>
      <c r="D107" s="107">
        <v>3223</v>
      </c>
      <c r="E107" s="107" t="s">
        <v>214</v>
      </c>
      <c r="F107" s="109">
        <v>663.54</v>
      </c>
      <c r="G107" s="89">
        <v>0</v>
      </c>
      <c r="H107" s="89">
        <f t="shared" si="5"/>
        <v>0</v>
      </c>
    </row>
    <row r="108" spans="2:8" x14ac:dyDescent="0.25">
      <c r="B108" s="110"/>
      <c r="C108" s="106"/>
      <c r="D108" s="107">
        <v>3232</v>
      </c>
      <c r="E108" s="107" t="s">
        <v>215</v>
      </c>
      <c r="F108" s="109">
        <v>19955.39</v>
      </c>
      <c r="G108" s="89">
        <v>14250</v>
      </c>
      <c r="H108" s="89">
        <f t="shared" si="5"/>
        <v>71.409278395461072</v>
      </c>
    </row>
    <row r="109" spans="2:8" x14ac:dyDescent="0.25">
      <c r="B109" s="251" t="s">
        <v>134</v>
      </c>
      <c r="C109" s="252"/>
      <c r="D109" s="253"/>
      <c r="E109" s="100" t="s">
        <v>114</v>
      </c>
      <c r="F109" s="101">
        <f>SUM(F110:F112)</f>
        <v>0</v>
      </c>
      <c r="G109" s="101">
        <f t="shared" ref="G109" si="8">SUM(G110:G112)</f>
        <v>0</v>
      </c>
      <c r="H109" s="91">
        <v>0</v>
      </c>
    </row>
    <row r="110" spans="2:8" x14ac:dyDescent="0.25">
      <c r="B110" s="125"/>
      <c r="C110" s="106"/>
      <c r="D110" s="107">
        <v>4221</v>
      </c>
      <c r="E110" s="107" t="s">
        <v>91</v>
      </c>
      <c r="F110" s="109"/>
      <c r="G110" s="89"/>
      <c r="H110" s="89"/>
    </row>
    <row r="111" spans="2:8" x14ac:dyDescent="0.25">
      <c r="B111" s="125"/>
      <c r="C111" s="106"/>
      <c r="D111" s="107">
        <v>4231</v>
      </c>
      <c r="E111" s="107" t="s">
        <v>135</v>
      </c>
      <c r="F111" s="109"/>
      <c r="G111" s="89"/>
      <c r="H111" s="89"/>
    </row>
    <row r="112" spans="2:8" x14ac:dyDescent="0.25">
      <c r="B112" s="254">
        <v>4241</v>
      </c>
      <c r="C112" s="255"/>
      <c r="D112" s="256"/>
      <c r="E112" s="107" t="s">
        <v>115</v>
      </c>
      <c r="F112" s="109">
        <v>0</v>
      </c>
      <c r="G112" s="89">
        <v>0</v>
      </c>
      <c r="H112" s="89">
        <v>0</v>
      </c>
    </row>
  </sheetData>
  <mergeCells count="33">
    <mergeCell ref="B2:H2"/>
    <mergeCell ref="B4:H4"/>
    <mergeCell ref="B6:E6"/>
    <mergeCell ref="B8:E8"/>
    <mergeCell ref="B9:D9"/>
    <mergeCell ref="B10:D10"/>
    <mergeCell ref="B11:D11"/>
    <mergeCell ref="B15:D15"/>
    <mergeCell ref="B23:D23"/>
    <mergeCell ref="B25:D25"/>
    <mergeCell ref="B26:D26"/>
    <mergeCell ref="B30:D30"/>
    <mergeCell ref="B42:D42"/>
    <mergeCell ref="B45:D45"/>
    <mergeCell ref="B46:D46"/>
    <mergeCell ref="B49:D49"/>
    <mergeCell ref="B50:D50"/>
    <mergeCell ref="B54:D54"/>
    <mergeCell ref="B81:D81"/>
    <mergeCell ref="B86:D86"/>
    <mergeCell ref="B79:D79"/>
    <mergeCell ref="B87:D87"/>
    <mergeCell ref="B91:D91"/>
    <mergeCell ref="B93:D93"/>
    <mergeCell ref="B95:D95"/>
    <mergeCell ref="B106:D106"/>
    <mergeCell ref="B109:D109"/>
    <mergeCell ref="B112:D112"/>
    <mergeCell ref="B96:D96"/>
    <mergeCell ref="B97:D97"/>
    <mergeCell ref="B101:D101"/>
    <mergeCell ref="B104:D104"/>
    <mergeCell ref="B105:D105"/>
  </mergeCells>
  <pageMargins left="0.7" right="0.7" top="0.75" bottom="0.75" header="0.3" footer="0.3"/>
  <pageSetup paperSize="9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 prema izvorima</vt:lpstr>
      <vt:lpstr>Račun financiranja </vt:lpstr>
      <vt:lpstr>Posebni dio izvjestaj po progra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Doroteja</cp:lastModifiedBy>
  <cp:lastPrinted>2026-07-27T09:26:48Z</cp:lastPrinted>
  <dcterms:created xsi:type="dcterms:W3CDTF">2022-08-12T12:51:27Z</dcterms:created>
  <dcterms:modified xsi:type="dcterms:W3CDTF">2026-07-27T09:30:31Z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